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dallastxgov.sharepoint.com/sites/ocaculturalprograms/Shared Documents/Cultural Programs/COP/FY 2026-27/Guidelines/"/>
    </mc:Choice>
  </mc:AlternateContent>
  <xr:revisionPtr revIDLastSave="22" documentId="8_{3D00E680-ACAF-44A6-9675-147732133BF2}" xr6:coauthVersionLast="47" xr6:coauthVersionMax="47" xr10:uidLastSave="{05AD4C39-FE25-4049-90DC-A6F07503CF04}"/>
  <bookViews>
    <workbookView xWindow="-108" yWindow="-108" windowWidth="23256" windowHeight="12456" xr2:uid="{BE655F3C-6834-4D32-9A48-C41016BA5EC0}"/>
  </bookViews>
  <sheets>
    <sheet name="FY 2025-27 COP Matrix" sheetId="20" r:id="rId1"/>
    <sheet name="DNE_24-25 Actuals" sheetId="19" state="hidden" r:id="rId2"/>
    <sheet name="DNE_25-26 Scope" sheetId="23" state="hidden" r:id="rId3"/>
    <sheet name="DNE_Org Names 26" sheetId="21" state="hidden" r:id="rId4"/>
  </sheets>
  <definedNames>
    <definedName name="_xlnm._FilterDatabase" localSheetId="1" hidden="1">'DNE_24-25 Actuals'!$A$1:$Y$59</definedName>
    <definedName name="_xlnm._FilterDatabase" localSheetId="2" hidden="1">'DNE_25-26 Scope'!$A$1:$Y$59</definedName>
    <definedName name="Organizations"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9" i="20" l="1"/>
  <c r="C35" i="20"/>
  <c r="C34" i="20"/>
  <c r="C33" i="20"/>
  <c r="C32" i="20"/>
  <c r="C31" i="20"/>
  <c r="C30" i="20"/>
  <c r="C29" i="20"/>
  <c r="C28" i="20"/>
  <c r="C27" i="20"/>
  <c r="C26" i="20"/>
  <c r="C23" i="20"/>
  <c r="C19" i="20"/>
  <c r="C18" i="20"/>
  <c r="C17" i="20"/>
  <c r="C16" i="20"/>
  <c r="C15" i="20"/>
  <c r="C14" i="20"/>
  <c r="C13" i="20"/>
  <c r="C12" i="20"/>
  <c r="C11" i="20"/>
  <c r="C10" i="20"/>
  <c r="W59" i="23"/>
  <c r="W38" i="23"/>
  <c r="L38" i="23"/>
  <c r="W33" i="23"/>
  <c r="L33" i="23"/>
  <c r="W32" i="23"/>
  <c r="W31" i="23"/>
  <c r="W19" i="23"/>
  <c r="W20" i="23"/>
  <c r="W18" i="23"/>
  <c r="W21" i="23"/>
  <c r="W22" i="23"/>
  <c r="L18" i="23"/>
  <c r="L19" i="23"/>
  <c r="L20" i="23"/>
  <c r="L10" i="23"/>
  <c r="L11" i="23"/>
  <c r="L2" i="23"/>
  <c r="W4" i="23"/>
  <c r="L4" i="23"/>
  <c r="W3" i="23"/>
  <c r="W5" i="23"/>
  <c r="W6" i="23"/>
  <c r="W7" i="23"/>
  <c r="W8" i="23"/>
  <c r="W9" i="23"/>
  <c r="W10" i="23"/>
  <c r="W11" i="23"/>
  <c r="W12" i="23"/>
  <c r="W13" i="23"/>
  <c r="W14" i="23"/>
  <c r="W15" i="23"/>
  <c r="W16" i="23"/>
  <c r="W17" i="23"/>
  <c r="W23" i="23"/>
  <c r="W24" i="23"/>
  <c r="W25" i="23"/>
  <c r="W26" i="23"/>
  <c r="W27" i="23"/>
  <c r="W28" i="23"/>
  <c r="W29" i="23"/>
  <c r="W30" i="23"/>
  <c r="W34" i="23"/>
  <c r="W35" i="23"/>
  <c r="W36" i="23"/>
  <c r="W37" i="23"/>
  <c r="W39" i="23"/>
  <c r="W40" i="23"/>
  <c r="W41" i="23"/>
  <c r="W42" i="23"/>
  <c r="W43" i="23"/>
  <c r="W44" i="23"/>
  <c r="W45" i="23"/>
  <c r="W46" i="23"/>
  <c r="W47" i="23"/>
  <c r="L3" i="23"/>
  <c r="L5" i="23"/>
  <c r="L6" i="23"/>
  <c r="L7" i="23"/>
  <c r="L8" i="23"/>
  <c r="L9" i="23"/>
  <c r="L12" i="23"/>
  <c r="L13" i="23"/>
  <c r="L14" i="23"/>
  <c r="L15" i="23"/>
  <c r="L16" i="23"/>
  <c r="L17" i="23"/>
  <c r="L21" i="23"/>
  <c r="L22" i="23"/>
  <c r="L23" i="23"/>
  <c r="L24" i="23"/>
  <c r="L25" i="23"/>
  <c r="L26" i="23"/>
  <c r="W48" i="23"/>
  <c r="W49" i="23"/>
  <c r="W50" i="23"/>
  <c r="W51" i="23"/>
  <c r="W52" i="23"/>
  <c r="W53" i="23"/>
  <c r="W54" i="23"/>
  <c r="W55" i="23"/>
  <c r="W56" i="23"/>
  <c r="W57" i="23"/>
  <c r="W58" i="23"/>
  <c r="W2" i="23"/>
  <c r="L27" i="23"/>
  <c r="L28" i="23"/>
  <c r="L29" i="23"/>
  <c r="L30" i="23"/>
  <c r="L31" i="23"/>
  <c r="L32" i="23"/>
  <c r="L34" i="23"/>
  <c r="L35" i="23"/>
  <c r="L36" i="23"/>
  <c r="L37" i="23"/>
  <c r="L39" i="23"/>
  <c r="L40" i="23"/>
  <c r="L41" i="23"/>
  <c r="L42" i="23"/>
  <c r="L43" i="23"/>
  <c r="L44" i="23"/>
  <c r="L45" i="23"/>
  <c r="L46" i="23"/>
  <c r="L47" i="23"/>
  <c r="L48" i="23"/>
  <c r="L49" i="23"/>
  <c r="L50" i="23"/>
  <c r="L51" i="23"/>
  <c r="L52" i="23"/>
  <c r="L53" i="23"/>
  <c r="L54" i="23"/>
  <c r="L55" i="23"/>
  <c r="L56" i="23"/>
  <c r="L57" i="23"/>
  <c r="L58" i="23"/>
  <c r="L59" i="23"/>
  <c r="B39" i="20"/>
  <c r="B35" i="20"/>
  <c r="B34" i="20"/>
  <c r="B33" i="20"/>
  <c r="B32" i="20"/>
  <c r="B31" i="20"/>
  <c r="B30" i="20"/>
  <c r="B29" i="20"/>
  <c r="B28" i="20"/>
  <c r="B27" i="20"/>
  <c r="B26" i="20"/>
  <c r="B23" i="20"/>
  <c r="B19" i="20"/>
  <c r="B18" i="20"/>
  <c r="B17" i="20"/>
  <c r="B16" i="20"/>
  <c r="B15" i="20"/>
  <c r="B14" i="20"/>
  <c r="B13" i="20"/>
  <c r="B12" i="20"/>
  <c r="B11" i="20"/>
  <c r="B10" i="20"/>
  <c r="D36" i="20"/>
  <c r="D20" i="20"/>
  <c r="B20" i="20" l="1"/>
  <c r="B36" i="20"/>
  <c r="C36" i="20"/>
  <c r="C20" i="20"/>
</calcChain>
</file>

<file path=xl/sharedStrings.xml><?xml version="1.0" encoding="utf-8"?>
<sst xmlns="http://schemas.openxmlformats.org/spreadsheetml/2006/main" count="236" uniqueCount="142">
  <si>
    <t>Camp</t>
  </si>
  <si>
    <t>Class/Workshop</t>
  </si>
  <si>
    <t>Exhibit - Temporary</t>
  </si>
  <si>
    <t>Exhibit - Permanent</t>
  </si>
  <si>
    <t>Fair/Festival</t>
  </si>
  <si>
    <t>Performance/Presentation</t>
  </si>
  <si>
    <t>Residency</t>
  </si>
  <si>
    <t>Tour</t>
  </si>
  <si>
    <t>Rehearsal</t>
  </si>
  <si>
    <t>Other</t>
  </si>
  <si>
    <t>Number of Events (In-Person)</t>
  </si>
  <si>
    <t>Number of Events (Virtual)</t>
  </si>
  <si>
    <t>Attendance (In-person)</t>
  </si>
  <si>
    <t>Attendance (Virtual)</t>
  </si>
  <si>
    <t>Other Revenues</t>
  </si>
  <si>
    <t>Fundraising expenses</t>
  </si>
  <si>
    <t>Program/Artistic expenses</t>
  </si>
  <si>
    <t>Management/Admin expenses</t>
  </si>
  <si>
    <t>Marketing expenses</t>
  </si>
  <si>
    <t>Other Expenses</t>
  </si>
  <si>
    <t>Notes: Please include any notes you may have regarding events, attendance, or financial figures.</t>
  </si>
  <si>
    <t>Revenues</t>
  </si>
  <si>
    <t>Expenses</t>
  </si>
  <si>
    <t>Total Expenses</t>
  </si>
  <si>
    <t>Total Revenues</t>
  </si>
  <si>
    <t>Individual Contributions</t>
  </si>
  <si>
    <t>Membership Fees</t>
  </si>
  <si>
    <t>Anita N. Martinez Ballet Folklorico</t>
  </si>
  <si>
    <t>Big Thought</t>
  </si>
  <si>
    <t>Bishop Arts Theatre Center</t>
  </si>
  <si>
    <t>Creative Arts Center of Dallas</t>
  </si>
  <si>
    <t>Dallas Black Dance Theatre</t>
  </si>
  <si>
    <t>Dallas Chamber Symphony</t>
  </si>
  <si>
    <t>Dallas Children's Theater</t>
  </si>
  <si>
    <t>Dallas Holocaust and Human Rights Museum</t>
  </si>
  <si>
    <t>Dallas Museum of Art</t>
  </si>
  <si>
    <t>Dallas Theater Center</t>
  </si>
  <si>
    <t>Lone Star Wind Orchestra</t>
  </si>
  <si>
    <t>Perot Museum of Nature and Science</t>
  </si>
  <si>
    <t>Sammons Center for the Arts</t>
  </si>
  <si>
    <t>The Dallas Opera</t>
  </si>
  <si>
    <t>The Writer's Garret</t>
  </si>
  <si>
    <t>Undermain Theatre</t>
  </si>
  <si>
    <t>NEW APPLICANT</t>
  </si>
  <si>
    <t>Total Virtual Events</t>
  </si>
  <si>
    <t>Total Virtual Attendance</t>
  </si>
  <si>
    <t>Dallas Historical Society</t>
  </si>
  <si>
    <t>Fine Arts Chamber Players</t>
  </si>
  <si>
    <t>Last  Fiscal Year</t>
  </si>
  <si>
    <t>Avant Chamber Ballet</t>
  </si>
  <si>
    <t>Color Me Empowered</t>
  </si>
  <si>
    <t>Foundation for African American Art</t>
  </si>
  <si>
    <t>The Flame Foundation</t>
  </si>
  <si>
    <t>TITAS/DANCE UNBOUND</t>
  </si>
  <si>
    <t>Turtle Creek Chorale, Inc.</t>
  </si>
  <si>
    <t>Uptown Players</t>
  </si>
  <si>
    <t xml:space="preserve">Current Fiscal Year </t>
  </si>
  <si>
    <t>Artstillery</t>
  </si>
  <si>
    <t>Deep Vellum Publishing</t>
  </si>
  <si>
    <t>Soul Rep Theatre Company</t>
  </si>
  <si>
    <t>The Bandan Koro Experience</t>
  </si>
  <si>
    <t>Verdigris Ensemble</t>
  </si>
  <si>
    <t># Of Services - In-person Camp</t>
  </si>
  <si>
    <t># Of Services - In-person Class/workshop</t>
  </si>
  <si>
    <t># Of Services - In-person Exhibit - Permanent</t>
  </si>
  <si>
    <t># Of Services - In-person Exhibit - Temporary</t>
  </si>
  <si>
    <t># Of Services - In-person Fair/festival</t>
  </si>
  <si>
    <t># Of Services - In-person Performance/presentation</t>
  </si>
  <si>
    <t># Of Services - In-person Residency</t>
  </si>
  <si>
    <t># Of Services - In-person Tour</t>
  </si>
  <si>
    <t># Of Services - In-person Rehearsal</t>
  </si>
  <si>
    <t># Of Services - In-person Other</t>
  </si>
  <si>
    <t># Of Services - T O T A L In-person</t>
  </si>
  <si>
    <t># Of Services - Virtual (any Type Of Programming)</t>
  </si>
  <si>
    <t># Of Attendees - Virtual (any Type Of Programming)</t>
  </si>
  <si>
    <t>Corporate, Government, or Foundation Contributions</t>
  </si>
  <si>
    <t>Fundraisers/Special Events</t>
  </si>
  <si>
    <t>Earned Revenue: Virtual Events</t>
  </si>
  <si>
    <r>
      <t>Earned Revenue: In-Person Events (</t>
    </r>
    <r>
      <rPr>
        <i/>
        <sz val="11"/>
        <color theme="1"/>
        <rFont val="Calibri"/>
        <family val="2"/>
        <scheme val="minor"/>
      </rPr>
      <t>ticket sales, etc.</t>
    </r>
    <r>
      <rPr>
        <sz val="11"/>
        <color theme="1"/>
        <rFont val="Calibri"/>
        <family val="2"/>
        <scheme val="minor"/>
      </rPr>
      <t>)</t>
    </r>
  </si>
  <si>
    <t>Total In-Person Events</t>
  </si>
  <si>
    <t>Total In-Person Attendance</t>
  </si>
  <si>
    <t>1. Select "New Applicant" or your organization's name if you have received COP funding in the past 2 years.</t>
  </si>
  <si>
    <t>City FY 2024-25
(October 1, 2024 - September 30, 2025)</t>
  </si>
  <si>
    <r>
      <rPr>
        <b/>
        <sz val="14"/>
        <color theme="1"/>
        <rFont val="Calibri"/>
        <family val="2"/>
        <scheme val="minor"/>
      </rPr>
      <t>3. Organization Financial Summaries</t>
    </r>
    <r>
      <rPr>
        <sz val="11"/>
        <color theme="1"/>
        <rFont val="Calibri"/>
        <family val="2"/>
        <scheme val="minor"/>
      </rPr>
      <t xml:space="preserve">
Please calculate figures based on your organziation's fiscal year. </t>
    </r>
  </si>
  <si>
    <r>
      <t xml:space="preserve">Complete steps 1-4. All entries will be in green cells. </t>
    </r>
    <r>
      <rPr>
        <b/>
        <sz val="14"/>
        <color rgb="FFFF0000"/>
        <rFont val="Calibri"/>
        <family val="2"/>
        <scheme val="minor"/>
      </rPr>
      <t>Do not change blue or white cells.</t>
    </r>
  </si>
  <si>
    <t>Arts Mission Oak Cliff</t>
  </si>
  <si>
    <t>Organization Name</t>
  </si>
  <si>
    <t>Flamenco Fever</t>
  </si>
  <si>
    <t>Forest Forward</t>
  </si>
  <si>
    <t>OutLoud Dallas</t>
  </si>
  <si>
    <t>Please provide actuals for your organization's last full fiscal year.</t>
  </si>
  <si>
    <t>Please provide your best estimates for your organization's current fiscal year.</t>
  </si>
  <si>
    <t>Next Fiscal Year</t>
  </si>
  <si>
    <r>
      <t xml:space="preserve">4. Print and Save
</t>
    </r>
    <r>
      <rPr>
        <sz val="11"/>
        <color theme="1"/>
        <rFont val="Calibri"/>
        <family val="2"/>
        <scheme val="minor"/>
      </rPr>
      <t xml:space="preserve">Please save as your own Excel sheet. Submit with your COP application. </t>
    </r>
  </si>
  <si>
    <t>Pegasus Musical Society | Orchestra of New Spain</t>
  </si>
  <si>
    <r>
      <rPr>
        <b/>
        <sz val="14"/>
        <color theme="1"/>
        <rFont val="Calibri"/>
        <family val="2"/>
        <scheme val="minor"/>
      </rPr>
      <t>2. Organization Events and Attendance Summaries</t>
    </r>
    <r>
      <rPr>
        <sz val="11"/>
        <color theme="1"/>
        <rFont val="Calibri"/>
        <family val="2"/>
        <scheme val="minor"/>
      </rPr>
      <t xml:space="preserve">
Below, you will record and project figures for number of events and attendance separated by in person and virtual events.
Events and attendance figures should be based on the City of Dallas fiscal year.
</t>
    </r>
    <r>
      <rPr>
        <b/>
        <sz val="11"/>
        <color theme="1"/>
        <rFont val="Calibri"/>
        <family val="2"/>
        <scheme val="minor"/>
      </rPr>
      <t>RETURNING APPLICANTS</t>
    </r>
    <r>
      <rPr>
        <sz val="11"/>
        <color theme="1"/>
        <rFont val="Calibri"/>
        <family val="2"/>
        <scheme val="minor"/>
      </rPr>
      <t xml:space="preserve">: If you are an organization that was funded through COP during FY 2023-24 and/or FY 2024-25, events and attendance figures should </t>
    </r>
    <r>
      <rPr>
        <b/>
        <sz val="11"/>
        <color theme="1"/>
        <rFont val="Calibri"/>
        <family val="2"/>
        <scheme val="minor"/>
      </rPr>
      <t>auto-populate</t>
    </r>
    <r>
      <rPr>
        <sz val="11"/>
        <color theme="1"/>
        <rFont val="Calibri"/>
        <family val="2"/>
        <scheme val="minor"/>
      </rPr>
      <t xml:space="preserve">. Please review and make any necessary revisions. Then, add your estimates for FY 2025-2026 in the "Next Fiscal Year" column.
</t>
    </r>
    <r>
      <rPr>
        <b/>
        <sz val="11"/>
        <color theme="1"/>
        <rFont val="Calibri"/>
        <family val="2"/>
        <scheme val="minor"/>
      </rPr>
      <t>NEW APPLICANTS</t>
    </r>
    <r>
      <rPr>
        <sz val="11"/>
        <color theme="1"/>
        <rFont val="Calibri"/>
        <family val="2"/>
        <scheme val="minor"/>
      </rPr>
      <t>: Please fill in estimates for all sections, based on your historical and current activities.</t>
    </r>
  </si>
  <si>
    <r>
      <t xml:space="preserve">Data below reflects estimates submitted in organization's COP </t>
    </r>
    <r>
      <rPr>
        <b/>
        <sz val="11"/>
        <color theme="1"/>
        <rFont val="Calibri"/>
        <family val="2"/>
        <scheme val="minor"/>
      </rPr>
      <t>2024 - 2025</t>
    </r>
    <r>
      <rPr>
        <sz val="11"/>
        <color theme="1"/>
        <rFont val="Calibri"/>
        <family val="2"/>
        <scheme val="minor"/>
      </rPr>
      <t xml:space="preserve"> scope of services. Please review and/or correct.
(If not auto-populated, please provide.)</t>
    </r>
  </si>
  <si>
    <t>City FY 2025-26
(October 1, 2025 - September 30, 2026)</t>
  </si>
  <si>
    <t>Bruce Wood Dance</t>
  </si>
  <si>
    <t>Cara Mía Theatre</t>
  </si>
  <si>
    <t>BALLET NORTH TEXAS</t>
  </si>
  <si>
    <t>Dallas County Heritage Society/Old City Park</t>
  </si>
  <si>
    <t>Dallas Symphony Association, Inc.</t>
  </si>
  <si>
    <t>Dallas Winds</t>
  </si>
  <si>
    <t>GREATER DALLAS YOUTH ORCHESTRA</t>
  </si>
  <si>
    <t>Junior Players Guild</t>
  </si>
  <si>
    <t>Kitchen Dog Theater</t>
  </si>
  <si>
    <t>Orpheus Chamber Singers</t>
  </si>
  <si>
    <t>Shakespeare Dallas</t>
  </si>
  <si>
    <t>Teatro Hispano de Dallas</t>
  </si>
  <si>
    <t>Texas Winds Musical Outreach</t>
  </si>
  <si>
    <t>Theatre Three</t>
  </si>
  <si>
    <t>USA FILM FESTIVAL</t>
  </si>
  <si>
    <t>The Sixth Floor Museum at Dealey Plaza</t>
  </si>
  <si>
    <t xml:space="preserve">Second Thought Theater </t>
  </si>
  <si>
    <t>Actual -  Attendance - In-person Camp</t>
  </si>
  <si>
    <t>Actual-  Attendance - In-person Class/workshop</t>
  </si>
  <si>
    <t>Actual -  Attendance - In-person Exhibit - Permanent</t>
  </si>
  <si>
    <t>Actual -  Attendance - In-person Exhibit - Temporary</t>
  </si>
  <si>
    <t>Actual -  Attendance - In-person Fair/festival</t>
  </si>
  <si>
    <t>Actual -  Attendance - In-person Performance/presentation</t>
  </si>
  <si>
    <t>Actual -  Attendance - In-person Residency</t>
  </si>
  <si>
    <t>Actual -  Attendance - In-person Tour</t>
  </si>
  <si>
    <t>Actual-  Attendance - In-person Rehearsal</t>
  </si>
  <si>
    <t>Actual-  Attendance - In-person Other</t>
  </si>
  <si>
    <t>Actul -  Attendance - T O T A L In-person</t>
  </si>
  <si>
    <t>The Black Academy of Arts and Letters</t>
  </si>
  <si>
    <t>Art House Dallas</t>
  </si>
  <si>
    <t>Artist Outreach Dallas</t>
  </si>
  <si>
    <t>-</t>
  </si>
  <si>
    <t>Nasher Sculpture Center</t>
  </si>
  <si>
    <t>Pegasus Media Project</t>
  </si>
  <si>
    <t>Pegasus Musical Society| Orchestra of New Spain</t>
  </si>
  <si>
    <t>FY 2026-27 COP Organization Projection Matrix</t>
  </si>
  <si>
    <r>
      <t xml:space="preserve">Data below reflects </t>
    </r>
    <r>
      <rPr>
        <b/>
        <sz val="11"/>
        <color theme="1"/>
        <rFont val="Calibri"/>
        <family val="2"/>
        <scheme val="minor"/>
      </rPr>
      <t>actuals</t>
    </r>
    <r>
      <rPr>
        <sz val="11"/>
        <color theme="1"/>
        <rFont val="Calibri"/>
        <family val="2"/>
        <scheme val="minor"/>
      </rPr>
      <t xml:space="preserve"> submitted in organization's COP </t>
    </r>
    <r>
      <rPr>
        <b/>
        <sz val="11"/>
        <color theme="1"/>
        <rFont val="Calibri"/>
        <family val="2"/>
        <scheme val="minor"/>
      </rPr>
      <t xml:space="preserve">2024 - 2025 </t>
    </r>
    <r>
      <rPr>
        <sz val="11"/>
        <color theme="1"/>
        <rFont val="Calibri"/>
        <family val="2"/>
        <scheme val="minor"/>
      </rPr>
      <t>monthly reports. Please review and/or correct.
(If not auto-populated, please provide.)</t>
    </r>
  </si>
  <si>
    <t>City FY 2026-27
(October 1, 2026 - September 30, 2027)</t>
  </si>
  <si>
    <t>Applicant Forecast
Please provide your best estimate for scope of services in 2026 - 2027.</t>
  </si>
  <si>
    <t>Panelists and/or OAC staff will have access to this information while scoring your organization's proposal.</t>
  </si>
  <si>
    <t>Organization's FY 2024-25
(Last full fiscal year)</t>
  </si>
  <si>
    <t>Organization's FY 2025-26
(Current fiscal year)</t>
  </si>
  <si>
    <t>FY 2026-27
(Next fiscal year)</t>
  </si>
  <si>
    <t>Applicant Forecast
Please provide your best estimate for revenues and expenses in 2026 - 2027, the next fiscal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</si>
</sst>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b/>
      <sz val="24"/>
      <color theme="1"/>
      <name val="Calibri"/>
      <family val="2"/>
      <scheme val="minor"/>
    </font>
    <font>
      <i/>
      <sz val="11"/>
      <color theme="1"/>
      <name val="Calibri"/>
      <family val="2"/>
      <scheme val="minor"/>
    </font>
    <font>
      <b/>
      <sz val="16"/>
      <color theme="1"/>
      <name val="Calibri"/>
      <family val="2"/>
      <scheme val="minor"/>
    </font>
    <font>
      <b/>
      <sz val="11"/>
      <name val="Calibri"/>
      <family val="2"/>
      <scheme val="minor"/>
    </font>
    <font>
      <b/>
      <sz val="14"/>
      <color rgb="FFFF0000"/>
      <name val="Calibri"/>
      <family val="2"/>
      <scheme val="minor"/>
    </font>
    <font>
      <sz val="10"/>
      <color theme="1"/>
      <name val="Calibri"/>
      <family val="2"/>
      <scheme val="minor"/>
    </font>
  </fonts>
  <fills count="14">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rgb="FFC6E0B4"/>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bgColor indexed="64"/>
      </patternFill>
    </fill>
    <fill>
      <patternFill patternType="solid">
        <fgColor theme="9"/>
        <bgColor indexed="64"/>
      </patternFill>
    </fill>
    <fill>
      <patternFill patternType="solid">
        <fgColor theme="8" tint="0.79998168889431442"/>
        <bgColor indexed="64"/>
      </patternFill>
    </fill>
    <fill>
      <patternFill patternType="solid">
        <fgColor theme="4"/>
        <bgColor indexed="64"/>
      </patternFill>
    </fill>
    <fill>
      <patternFill patternType="solid">
        <fgColor rgb="FF0070C0"/>
        <bgColor indexed="64"/>
      </patternFill>
    </fill>
    <fill>
      <patternFill patternType="solid">
        <fgColor rgb="FFFFC000"/>
        <bgColor indexed="64"/>
      </patternFill>
    </fill>
  </fills>
  <borders count="2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43" fontId="2" fillId="0" borderId="0" applyFont="0" applyFill="0" applyBorder="0" applyAlignment="0" applyProtection="0"/>
  </cellStyleXfs>
  <cellXfs count="61">
    <xf numFmtId="0" fontId="0" fillId="0" borderId="0" xfId="0"/>
    <xf numFmtId="0" fontId="0" fillId="0" borderId="0" xfId="0" applyAlignment="1">
      <alignment horizontal="center" vertical="top"/>
    </xf>
    <xf numFmtId="0" fontId="0" fillId="0" borderId="4" xfId="0" applyBorder="1"/>
    <xf numFmtId="0" fontId="1" fillId="0" borderId="11" xfId="0" applyFont="1" applyBorder="1" applyAlignment="1">
      <alignment wrapText="1"/>
    </xf>
    <xf numFmtId="0" fontId="1" fillId="0" borderId="4" xfId="0" applyFont="1" applyBorder="1"/>
    <xf numFmtId="0" fontId="0" fillId="0" borderId="5" xfId="0" applyBorder="1"/>
    <xf numFmtId="0" fontId="0" fillId="0" borderId="8" xfId="0" applyBorder="1"/>
    <xf numFmtId="0" fontId="0" fillId="0" borderId="9" xfId="0" applyBorder="1"/>
    <xf numFmtId="0" fontId="0" fillId="0" borderId="6" xfId="0" applyBorder="1"/>
    <xf numFmtId="0" fontId="0" fillId="4" borderId="0" xfId="0" applyFill="1"/>
    <xf numFmtId="164" fontId="0" fillId="0" borderId="0" xfId="1" applyNumberFormat="1" applyFont="1" applyAlignment="1">
      <alignment horizontal="center" vertical="top"/>
    </xf>
    <xf numFmtId="164" fontId="1" fillId="0" borderId="0" xfId="1" applyNumberFormat="1" applyFont="1" applyAlignment="1">
      <alignment horizontal="center"/>
    </xf>
    <xf numFmtId="164" fontId="1" fillId="0" borderId="0" xfId="1" applyNumberFormat="1" applyFont="1" applyAlignment="1">
      <alignment horizontal="center" wrapText="1"/>
    </xf>
    <xf numFmtId="164" fontId="0" fillId="0" borderId="0" xfId="1" applyNumberFormat="1" applyFont="1" applyAlignment="1">
      <alignment horizontal="center" wrapText="1"/>
    </xf>
    <xf numFmtId="164" fontId="0" fillId="0" borderId="0" xfId="1" applyNumberFormat="1" applyFont="1"/>
    <xf numFmtId="164" fontId="0" fillId="3" borderId="2" xfId="1" applyNumberFormat="1" applyFont="1" applyFill="1" applyBorder="1"/>
    <xf numFmtId="164" fontId="0" fillId="2" borderId="2" xfId="1" applyNumberFormat="1" applyFont="1" applyFill="1" applyBorder="1" applyProtection="1">
      <protection locked="0"/>
    </xf>
    <xf numFmtId="164" fontId="0" fillId="0" borderId="0" xfId="1" applyNumberFormat="1" applyFont="1" applyBorder="1" applyAlignment="1" applyProtection="1">
      <alignment horizontal="right" wrapText="1"/>
    </xf>
    <xf numFmtId="164" fontId="0" fillId="2" borderId="2" xfId="1" applyNumberFormat="1" applyFont="1" applyFill="1" applyBorder="1" applyAlignment="1" applyProtection="1">
      <alignment horizontal="right" wrapText="1"/>
      <protection locked="0"/>
    </xf>
    <xf numFmtId="164" fontId="0" fillId="3" borderId="1" xfId="1" applyNumberFormat="1" applyFont="1" applyFill="1" applyBorder="1" applyProtection="1"/>
    <xf numFmtId="164" fontId="0" fillId="3" borderId="7" xfId="1" applyNumberFormat="1" applyFont="1" applyFill="1" applyBorder="1" applyAlignment="1" applyProtection="1">
      <alignment horizontal="right" wrapText="1"/>
    </xf>
    <xf numFmtId="164" fontId="0" fillId="4" borderId="0" xfId="1" applyNumberFormat="1" applyFont="1" applyFill="1"/>
    <xf numFmtId="164" fontId="0" fillId="2" borderId="3" xfId="1" applyNumberFormat="1" applyFont="1" applyFill="1" applyBorder="1" applyProtection="1">
      <protection locked="0"/>
    </xf>
    <xf numFmtId="0" fontId="6" fillId="5" borderId="14" xfId="0" applyFont="1" applyFill="1" applyBorder="1"/>
    <xf numFmtId="164" fontId="0" fillId="5" borderId="2" xfId="1" applyNumberFormat="1" applyFont="1" applyFill="1" applyBorder="1"/>
    <xf numFmtId="164" fontId="0" fillId="5" borderId="10" xfId="1" applyNumberFormat="1" applyFont="1" applyFill="1" applyBorder="1"/>
    <xf numFmtId="164" fontId="7" fillId="0" borderId="0" xfId="1" applyNumberFormat="1" applyFont="1" applyAlignment="1">
      <alignment horizontal="center"/>
    </xf>
    <xf numFmtId="164" fontId="7" fillId="0" borderId="0" xfId="1" applyNumberFormat="1" applyFont="1" applyAlignment="1">
      <alignment horizontal="center" wrapText="1"/>
    </xf>
    <xf numFmtId="164" fontId="0" fillId="2" borderId="2" xfId="1" applyNumberFormat="1" applyFont="1" applyFill="1" applyBorder="1"/>
    <xf numFmtId="164" fontId="0" fillId="3" borderId="21" xfId="1" applyNumberFormat="1" applyFont="1" applyFill="1" applyBorder="1"/>
    <xf numFmtId="164" fontId="2" fillId="0" borderId="0" xfId="1" applyNumberFormat="1" applyFont="1" applyAlignment="1">
      <alignment horizontal="center" wrapText="1"/>
    </xf>
    <xf numFmtId="0" fontId="0" fillId="2" borderId="0" xfId="0" applyFill="1" applyAlignment="1" applyProtection="1">
      <alignment horizontal="left" vertical="top"/>
      <protection locked="0"/>
    </xf>
    <xf numFmtId="0" fontId="9" fillId="0" borderId="0" xfId="0" applyFont="1" applyAlignment="1">
      <alignment wrapText="1"/>
    </xf>
    <xf numFmtId="0" fontId="9" fillId="6" borderId="0" xfId="0" applyFont="1" applyFill="1" applyAlignment="1">
      <alignment wrapText="1"/>
    </xf>
    <xf numFmtId="0" fontId="9" fillId="8" borderId="0" xfId="0" applyFont="1" applyFill="1" applyAlignment="1">
      <alignment wrapText="1"/>
    </xf>
    <xf numFmtId="0" fontId="9" fillId="7" borderId="0" xfId="0" applyFont="1" applyFill="1" applyAlignment="1">
      <alignment wrapText="1"/>
    </xf>
    <xf numFmtId="0" fontId="9" fillId="9" borderId="0" xfId="0" applyFont="1" applyFill="1" applyAlignment="1">
      <alignment wrapText="1"/>
    </xf>
    <xf numFmtId="0" fontId="9" fillId="11" borderId="0" xfId="0" applyFont="1" applyFill="1" applyAlignment="1">
      <alignment wrapText="1"/>
    </xf>
    <xf numFmtId="0" fontId="9" fillId="0" borderId="0" xfId="0" applyFont="1"/>
    <xf numFmtId="0" fontId="0" fillId="0" borderId="11" xfId="0" applyBorder="1" applyAlignment="1">
      <alignment wrapText="1"/>
    </xf>
    <xf numFmtId="0" fontId="9" fillId="3" borderId="0" xfId="0" applyFont="1" applyFill="1" applyAlignment="1">
      <alignment wrapText="1"/>
    </xf>
    <xf numFmtId="0" fontId="0" fillId="0" borderId="0" xfId="0" applyAlignment="1">
      <alignment horizontal="left"/>
    </xf>
    <xf numFmtId="164" fontId="0" fillId="10" borderId="0" xfId="1" applyNumberFormat="1" applyFont="1" applyFill="1"/>
    <xf numFmtId="164" fontId="0" fillId="12" borderId="0" xfId="1" applyNumberFormat="1" applyFont="1" applyFill="1"/>
    <xf numFmtId="164" fontId="0" fillId="5" borderId="0" xfId="1" applyNumberFormat="1" applyFont="1" applyFill="1"/>
    <xf numFmtId="164" fontId="0" fillId="9" borderId="0" xfId="1" applyNumberFormat="1" applyFont="1" applyFill="1"/>
    <xf numFmtId="0" fontId="1" fillId="0" borderId="0" xfId="0" applyFont="1" applyAlignment="1">
      <alignment wrapText="1"/>
    </xf>
    <xf numFmtId="164" fontId="0" fillId="6" borderId="0" xfId="1" applyNumberFormat="1" applyFont="1" applyFill="1"/>
    <xf numFmtId="164" fontId="0" fillId="13" borderId="0" xfId="1" applyNumberFormat="1" applyFont="1" applyFill="1"/>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6" borderId="15" xfId="0" applyFill="1" applyBorder="1" applyAlignment="1">
      <alignment horizontal="left" vertical="center" wrapText="1"/>
    </xf>
    <xf numFmtId="0" fontId="0" fillId="6" borderId="16" xfId="0" applyFill="1" applyBorder="1" applyAlignment="1">
      <alignment horizontal="left" vertical="center" wrapText="1"/>
    </xf>
    <xf numFmtId="0" fontId="0" fillId="6" borderId="17" xfId="0" applyFill="1" applyBorder="1" applyAlignment="1">
      <alignment horizontal="left" vertical="center" wrapText="1"/>
    </xf>
    <xf numFmtId="0" fontId="3" fillId="6" borderId="15" xfId="0" applyFont="1" applyFill="1" applyBorder="1" applyAlignment="1">
      <alignment horizontal="left" vertical="center" wrapText="1"/>
    </xf>
    <xf numFmtId="0" fontId="4" fillId="0" borderId="0" xfId="0" applyFont="1" applyAlignment="1">
      <alignment horizontal="center" vertical="top"/>
    </xf>
    <xf numFmtId="0" fontId="3" fillId="0" borderId="0" xfId="0" applyFont="1" applyAlignment="1">
      <alignment horizontal="left" vertical="center"/>
    </xf>
    <xf numFmtId="0" fontId="3" fillId="6" borderId="18" xfId="0" applyFont="1" applyFill="1" applyBorder="1" applyAlignment="1">
      <alignment horizontal="left"/>
    </xf>
    <xf numFmtId="0" fontId="3" fillId="6" borderId="19" xfId="0" applyFont="1" applyFill="1" applyBorder="1" applyAlignment="1">
      <alignment horizontal="left"/>
    </xf>
    <xf numFmtId="0" fontId="3" fillId="6" borderId="20" xfId="0" applyFont="1" applyFill="1" applyBorder="1" applyAlignment="1">
      <alignment horizontal="left"/>
    </xf>
  </cellXfs>
  <cellStyles count="2">
    <cellStyle name="Comma" xfId="1" builtinId="3"/>
    <cellStyle name="Normal" xfId="0" builtinId="0"/>
  </cellStyles>
  <dxfs count="0"/>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6D9B4-1235-4C2C-89A6-197FD60ADAAF}">
  <sheetPr>
    <tabColor rgb="FF0070C0"/>
    <pageSetUpPr fitToPage="1"/>
  </sheetPr>
  <dimension ref="A1:E61"/>
  <sheetViews>
    <sheetView tabSelected="1" zoomScaleNormal="100" workbookViewId="0">
      <selection activeCell="E3" sqref="E3"/>
    </sheetView>
  </sheetViews>
  <sheetFormatPr defaultColWidth="9.109375" defaultRowHeight="14.4" x14ac:dyDescent="0.3"/>
  <cols>
    <col min="1" max="1" width="45" style="9" bestFit="1" customWidth="1"/>
    <col min="2" max="2" width="38.44140625" style="21" customWidth="1"/>
    <col min="3" max="3" width="40.77734375" style="21" customWidth="1"/>
    <col min="4" max="4" width="39.109375" style="21" customWidth="1"/>
    <col min="5" max="5" width="50.77734375" style="9" customWidth="1"/>
    <col min="6" max="16384" width="9.109375" style="9"/>
  </cols>
  <sheetData>
    <row r="1" spans="1:5" ht="31.2" x14ac:dyDescent="0.3">
      <c r="A1" s="56" t="s">
        <v>133</v>
      </c>
      <c r="B1" s="56"/>
      <c r="C1" s="56"/>
      <c r="D1" s="56"/>
      <c r="E1"/>
    </row>
    <row r="2" spans="1:5" ht="19.5" customHeight="1" thickBot="1" x14ac:dyDescent="0.35">
      <c r="A2" s="57" t="s">
        <v>84</v>
      </c>
      <c r="B2" s="57"/>
      <c r="C2" s="57"/>
      <c r="D2" s="57"/>
      <c r="E2"/>
    </row>
    <row r="3" spans="1:5" ht="21.6" thickBot="1" x14ac:dyDescent="0.45">
      <c r="A3" s="58" t="s">
        <v>81</v>
      </c>
      <c r="B3" s="59"/>
      <c r="C3" s="60"/>
      <c r="D3" s="23" t="s">
        <v>43</v>
      </c>
      <c r="E3"/>
    </row>
    <row r="4" spans="1:5" ht="15" thickBot="1" x14ac:dyDescent="0.35">
      <c r="A4" s="1"/>
      <c r="B4" s="10"/>
      <c r="C4" s="10"/>
      <c r="D4" s="10"/>
      <c r="E4"/>
    </row>
    <row r="5" spans="1:5" ht="92.55" customHeight="1" thickBot="1" x14ac:dyDescent="0.35">
      <c r="A5" s="52" t="s">
        <v>95</v>
      </c>
      <c r="B5" s="53"/>
      <c r="C5" s="53"/>
      <c r="D5" s="54"/>
      <c r="E5"/>
    </row>
    <row r="6" spans="1:5" ht="15" thickBot="1" x14ac:dyDescent="0.35">
      <c r="A6" s="2"/>
      <c r="B6" s="26" t="s">
        <v>48</v>
      </c>
      <c r="C6" s="11" t="s">
        <v>56</v>
      </c>
      <c r="D6" s="11" t="s">
        <v>92</v>
      </c>
      <c r="E6"/>
    </row>
    <row r="7" spans="1:5" ht="29.4" thickBot="1" x14ac:dyDescent="0.35">
      <c r="A7" s="2"/>
      <c r="B7" s="27" t="s">
        <v>82</v>
      </c>
      <c r="C7" s="12" t="s">
        <v>97</v>
      </c>
      <c r="D7" s="12" t="s">
        <v>135</v>
      </c>
      <c r="E7" s="3" t="s">
        <v>20</v>
      </c>
    </row>
    <row r="8" spans="1:5" ht="58.2" thickBot="1" x14ac:dyDescent="0.35">
      <c r="A8" s="2"/>
      <c r="B8" s="13" t="s">
        <v>134</v>
      </c>
      <c r="C8" s="13" t="s">
        <v>96</v>
      </c>
      <c r="D8" s="13" t="s">
        <v>136</v>
      </c>
      <c r="E8" s="39" t="s">
        <v>137</v>
      </c>
    </row>
    <row r="9" spans="1:5" x14ac:dyDescent="0.3">
      <c r="A9" s="4" t="s">
        <v>10</v>
      </c>
      <c r="B9" s="14"/>
      <c r="C9" s="14"/>
      <c r="D9" s="14"/>
      <c r="E9" s="49"/>
    </row>
    <row r="10" spans="1:5" x14ac:dyDescent="0.3">
      <c r="A10" s="2" t="s">
        <v>0</v>
      </c>
      <c r="B10" s="16">
        <f>VLOOKUP($D$3,'DNE_24-25 Actuals'!$A$1:$Y$59,2,FALSE)</f>
        <v>0</v>
      </c>
      <c r="C10" s="16">
        <f>VLOOKUP($D$3,'DNE_25-26 Scope'!$A$1:$Y$59,2,FALSE)</f>
        <v>0</v>
      </c>
      <c r="D10" s="16"/>
      <c r="E10" s="50"/>
    </row>
    <row r="11" spans="1:5" x14ac:dyDescent="0.3">
      <c r="A11" s="2" t="s">
        <v>1</v>
      </c>
      <c r="B11" s="16">
        <f>VLOOKUP($D$3,'DNE_24-25 Actuals'!$A$1:$Y$59,3,FALSE)</f>
        <v>0</v>
      </c>
      <c r="C11" s="16">
        <f>VLOOKUP($D$3,'DNE_25-26 Scope'!$A$1:$Y$59,3,FALSE)</f>
        <v>0</v>
      </c>
      <c r="D11" s="16"/>
      <c r="E11" s="50"/>
    </row>
    <row r="12" spans="1:5" x14ac:dyDescent="0.3">
      <c r="A12" s="2" t="s">
        <v>3</v>
      </c>
      <c r="B12" s="16">
        <f>VLOOKUP($D$3,'DNE_24-25 Actuals'!$A$1:$Y$59,4,FALSE)</f>
        <v>0</v>
      </c>
      <c r="C12" s="16">
        <f>VLOOKUP($D$3,'DNE_25-26 Scope'!$A$1:$Y$59,4,FALSE)</f>
        <v>0</v>
      </c>
      <c r="D12" s="16"/>
      <c r="E12" s="50"/>
    </row>
    <row r="13" spans="1:5" x14ac:dyDescent="0.3">
      <c r="A13" s="2" t="s">
        <v>2</v>
      </c>
      <c r="B13" s="16">
        <f>VLOOKUP($D$3,'DNE_24-25 Actuals'!$A$1:$Y$59,5,FALSE)</f>
        <v>0</v>
      </c>
      <c r="C13" s="16">
        <f>VLOOKUP($D$3,'DNE_25-26 Scope'!$A$1:$Y$59,5,FALSE)</f>
        <v>0</v>
      </c>
      <c r="D13" s="16"/>
      <c r="E13" s="50"/>
    </row>
    <row r="14" spans="1:5" x14ac:dyDescent="0.3">
      <c r="A14" s="2" t="s">
        <v>4</v>
      </c>
      <c r="B14" s="16">
        <f>VLOOKUP($D$3,'DNE_24-25 Actuals'!$A$1:$Y$59,6,FALSE)</f>
        <v>0</v>
      </c>
      <c r="C14" s="16">
        <f>VLOOKUP($D$3,'DNE_25-26 Scope'!$A$1:$Y$59,6,FALSE)</f>
        <v>0</v>
      </c>
      <c r="D14" s="16"/>
      <c r="E14" s="50"/>
    </row>
    <row r="15" spans="1:5" x14ac:dyDescent="0.3">
      <c r="A15" s="2" t="s">
        <v>5</v>
      </c>
      <c r="B15" s="16">
        <f>VLOOKUP($D$3,'DNE_24-25 Actuals'!$A$1:$Y$59,7,FALSE)</f>
        <v>0</v>
      </c>
      <c r="C15" s="16">
        <f>VLOOKUP($D$3,'DNE_25-26 Scope'!$A$1:$Y$59,7,FALSE)</f>
        <v>0</v>
      </c>
      <c r="D15" s="16"/>
      <c r="E15" s="50"/>
    </row>
    <row r="16" spans="1:5" x14ac:dyDescent="0.3">
      <c r="A16" s="2" t="s">
        <v>6</v>
      </c>
      <c r="B16" s="16">
        <f>VLOOKUP($D$3,'DNE_24-25 Actuals'!$A$1:$Y$59,8,FALSE)</f>
        <v>0</v>
      </c>
      <c r="C16" s="16">
        <f>VLOOKUP($D$3,'DNE_25-26 Scope'!$A$1:$Y$59,8,FALSE)</f>
        <v>0</v>
      </c>
      <c r="D16" s="16"/>
      <c r="E16" s="50"/>
    </row>
    <row r="17" spans="1:5" x14ac:dyDescent="0.3">
      <c r="A17" s="2" t="s">
        <v>7</v>
      </c>
      <c r="B17" s="16">
        <f>VLOOKUP($D$3,'DNE_24-25 Actuals'!$A$1:$Y$59,9,FALSE)</f>
        <v>0</v>
      </c>
      <c r="C17" s="16">
        <f>VLOOKUP($D$3,'DNE_25-26 Scope'!$A$1:$Y$59,9,FALSE)</f>
        <v>0</v>
      </c>
      <c r="D17" s="16"/>
      <c r="E17" s="50"/>
    </row>
    <row r="18" spans="1:5" x14ac:dyDescent="0.3">
      <c r="A18" s="2" t="s">
        <v>8</v>
      </c>
      <c r="B18" s="16">
        <f>VLOOKUP($D$3,'DNE_24-25 Actuals'!$A$1:$Y$59,10,FALSE)</f>
        <v>0</v>
      </c>
      <c r="C18" s="16">
        <f>VLOOKUP($D$3,'DNE_25-26 Scope'!$A$1:$Y$59,10,FALSE)</f>
        <v>0</v>
      </c>
      <c r="D18" s="16"/>
      <c r="E18" s="50"/>
    </row>
    <row r="19" spans="1:5" x14ac:dyDescent="0.3">
      <c r="A19" s="2" t="s">
        <v>9</v>
      </c>
      <c r="B19" s="16">
        <f>VLOOKUP($D$3,'DNE_24-25 Actuals'!$A$1:$Y$59,11,FALSE)</f>
        <v>0</v>
      </c>
      <c r="C19" s="16">
        <f>VLOOKUP($D$3,'DNE_25-26 Scope'!$A$1:$Y$59,11,FALSE)</f>
        <v>0</v>
      </c>
      <c r="D19" s="22"/>
      <c r="E19" s="50"/>
    </row>
    <row r="20" spans="1:5" x14ac:dyDescent="0.3">
      <c r="A20" s="6" t="s">
        <v>79</v>
      </c>
      <c r="B20" s="15">
        <f>SUM(B9:B19)</f>
        <v>0</v>
      </c>
      <c r="C20" s="15">
        <f>SUM(C9:C19)</f>
        <v>0</v>
      </c>
      <c r="D20" s="29">
        <f>SUM(D9:D19)</f>
        <v>0</v>
      </c>
      <c r="E20" s="50"/>
    </row>
    <row r="21" spans="1:5" x14ac:dyDescent="0.3">
      <c r="A21" s="2"/>
      <c r="B21" s="14"/>
      <c r="C21" s="14"/>
      <c r="D21" s="14"/>
      <c r="E21" s="50"/>
    </row>
    <row r="22" spans="1:5" x14ac:dyDescent="0.3">
      <c r="A22" s="4" t="s">
        <v>11</v>
      </c>
      <c r="B22" s="14"/>
      <c r="C22" s="14"/>
      <c r="D22" s="14"/>
      <c r="E22" s="50"/>
    </row>
    <row r="23" spans="1:5" x14ac:dyDescent="0.3">
      <c r="A23" s="6" t="s">
        <v>44</v>
      </c>
      <c r="B23" s="28">
        <f>VLOOKUP($D$3,'DNE_24-25 Actuals'!$A$1:$Y$59,24,FALSE)</f>
        <v>0</v>
      </c>
      <c r="C23" s="16">
        <f>VLOOKUP($D$3,'DNE_25-26 Scope'!$A$1:$Y$59,24,FALSE)</f>
        <v>0</v>
      </c>
      <c r="D23" s="24"/>
      <c r="E23" s="50"/>
    </row>
    <row r="24" spans="1:5" x14ac:dyDescent="0.3">
      <c r="A24" s="2"/>
      <c r="B24" s="14"/>
      <c r="C24" s="14"/>
      <c r="D24" s="14"/>
      <c r="E24" s="50"/>
    </row>
    <row r="25" spans="1:5" x14ac:dyDescent="0.3">
      <c r="A25" s="4" t="s">
        <v>12</v>
      </c>
      <c r="B25" s="14"/>
      <c r="C25" s="14"/>
      <c r="D25" s="14"/>
      <c r="E25" s="50"/>
    </row>
    <row r="26" spans="1:5" x14ac:dyDescent="0.3">
      <c r="A26" s="2" t="s">
        <v>0</v>
      </c>
      <c r="B26" s="16">
        <f>VLOOKUP($D$3,'DNE_24-25 Actuals'!$A$1:$Y$59,13,FALSE)</f>
        <v>0</v>
      </c>
      <c r="C26" s="16">
        <f>VLOOKUP($D$3,'DNE_25-26 Scope'!$A$1:$Y$59,13,FALSE)</f>
        <v>0</v>
      </c>
      <c r="D26" s="16"/>
      <c r="E26" s="50"/>
    </row>
    <row r="27" spans="1:5" x14ac:dyDescent="0.3">
      <c r="A27" s="2" t="s">
        <v>1</v>
      </c>
      <c r="B27" s="16">
        <f>VLOOKUP($D$3,'DNE_24-25 Actuals'!$A$1:$Y$59,14,FALSE)</f>
        <v>0</v>
      </c>
      <c r="C27" s="16">
        <f>VLOOKUP($D$3,'DNE_25-26 Scope'!$A$1:$Y$59,14,FALSE)</f>
        <v>0</v>
      </c>
      <c r="D27" s="16"/>
      <c r="E27" s="50"/>
    </row>
    <row r="28" spans="1:5" x14ac:dyDescent="0.3">
      <c r="A28" s="2" t="s">
        <v>3</v>
      </c>
      <c r="B28" s="16">
        <f>VLOOKUP($D$3,'DNE_24-25 Actuals'!$A$1:$Y$59,15,FALSE)</f>
        <v>0</v>
      </c>
      <c r="C28" s="16">
        <f>VLOOKUP($D$3,'DNE_25-26 Scope'!$A$1:$Y$59,15,FALSE)</f>
        <v>0</v>
      </c>
      <c r="D28" s="16"/>
      <c r="E28" s="50"/>
    </row>
    <row r="29" spans="1:5" x14ac:dyDescent="0.3">
      <c r="A29" s="2" t="s">
        <v>2</v>
      </c>
      <c r="B29" s="16">
        <f>VLOOKUP($D$3,'DNE_24-25 Actuals'!$A$1:$Y$59,16,FALSE)</f>
        <v>0</v>
      </c>
      <c r="C29" s="16">
        <f>VLOOKUP($D$3,'DNE_25-26 Scope'!$A$1:$Y$59,16,FALSE)</f>
        <v>0</v>
      </c>
      <c r="D29" s="16"/>
      <c r="E29" s="50"/>
    </row>
    <row r="30" spans="1:5" x14ac:dyDescent="0.3">
      <c r="A30" s="2" t="s">
        <v>4</v>
      </c>
      <c r="B30" s="16">
        <f>VLOOKUP($D$3,'DNE_24-25 Actuals'!$A$1:$Y$59,17,FALSE)</f>
        <v>0</v>
      </c>
      <c r="C30" s="16">
        <f>VLOOKUP($D$3,'DNE_25-26 Scope'!$A$1:$Y$59,17,FALSE)</f>
        <v>0</v>
      </c>
      <c r="D30" s="16"/>
      <c r="E30" s="50"/>
    </row>
    <row r="31" spans="1:5" x14ac:dyDescent="0.3">
      <c r="A31" s="2" t="s">
        <v>5</v>
      </c>
      <c r="B31" s="16">
        <f>VLOOKUP($D$3,'DNE_24-25 Actuals'!$A$1:$Y$59,18,FALSE)</f>
        <v>0</v>
      </c>
      <c r="C31" s="16">
        <f>VLOOKUP($D$3,'DNE_25-26 Scope'!$A$1:$Y$59,18,FALSE)</f>
        <v>0</v>
      </c>
      <c r="D31" s="16"/>
      <c r="E31" s="50"/>
    </row>
    <row r="32" spans="1:5" x14ac:dyDescent="0.3">
      <c r="A32" s="2" t="s">
        <v>6</v>
      </c>
      <c r="B32" s="16">
        <f>VLOOKUP($D$3,'DNE_24-25 Actuals'!$A$1:$Y$59,19,FALSE)</f>
        <v>0</v>
      </c>
      <c r="C32" s="16">
        <f>VLOOKUP($D$3,'DNE_25-26 Scope'!$A$1:$Y$59,19,FALSE)</f>
        <v>0</v>
      </c>
      <c r="D32" s="16"/>
      <c r="E32" s="50"/>
    </row>
    <row r="33" spans="1:5" x14ac:dyDescent="0.3">
      <c r="A33" s="2" t="s">
        <v>7</v>
      </c>
      <c r="B33" s="16">
        <f>VLOOKUP($D$3,'DNE_24-25 Actuals'!$A$1:$Y$59,20,FALSE)</f>
        <v>0</v>
      </c>
      <c r="C33" s="16">
        <f>VLOOKUP($D$3,'DNE_25-26 Scope'!$A$1:$Y$59,20,FALSE)</f>
        <v>0</v>
      </c>
      <c r="D33" s="16"/>
      <c r="E33" s="50"/>
    </row>
    <row r="34" spans="1:5" x14ac:dyDescent="0.3">
      <c r="A34" s="2" t="s">
        <v>8</v>
      </c>
      <c r="B34" s="16">
        <f>VLOOKUP($D$3,'DNE_24-25 Actuals'!$A$1:$Y$59,21,FALSE)</f>
        <v>0</v>
      </c>
      <c r="C34" s="16">
        <f>VLOOKUP($D$3,'DNE_25-26 Scope'!$A$1:$Y$59,21,FALSE)</f>
        <v>0</v>
      </c>
      <c r="D34" s="16"/>
      <c r="E34" s="50"/>
    </row>
    <row r="35" spans="1:5" x14ac:dyDescent="0.3">
      <c r="A35" s="2" t="s">
        <v>9</v>
      </c>
      <c r="B35" s="16">
        <f>VLOOKUP($D$3,'DNE_24-25 Actuals'!$A$1:$Y$59,22,FALSE)</f>
        <v>0</v>
      </c>
      <c r="C35" s="16">
        <f>VLOOKUP($D$3,'DNE_25-26 Scope'!$A$1:$Y$59,22,FALSE)</f>
        <v>0</v>
      </c>
      <c r="D35" s="16"/>
      <c r="E35" s="50"/>
    </row>
    <row r="36" spans="1:5" x14ac:dyDescent="0.3">
      <c r="A36" s="6" t="s">
        <v>80</v>
      </c>
      <c r="B36" s="15">
        <f>SUM(B26:B35)</f>
        <v>0</v>
      </c>
      <c r="C36" s="15">
        <f>SUM(C26:C35)</f>
        <v>0</v>
      </c>
      <c r="D36" s="15">
        <f>SUM(D26:D35)</f>
        <v>0</v>
      </c>
      <c r="E36" s="50"/>
    </row>
    <row r="37" spans="1:5" x14ac:dyDescent="0.3">
      <c r="A37" s="2"/>
      <c r="B37" s="14"/>
      <c r="C37" s="14"/>
      <c r="D37" s="14"/>
      <c r="E37" s="50"/>
    </row>
    <row r="38" spans="1:5" x14ac:dyDescent="0.3">
      <c r="A38" s="4" t="s">
        <v>13</v>
      </c>
      <c r="B38" s="14"/>
      <c r="C38" s="14"/>
      <c r="D38" s="14"/>
      <c r="E38" s="50"/>
    </row>
    <row r="39" spans="1:5" ht="15" thickBot="1" x14ac:dyDescent="0.35">
      <c r="A39" s="7" t="s">
        <v>45</v>
      </c>
      <c r="B39" s="28">
        <f>VLOOKUP($D$3,'DNE_24-25 Actuals'!$A$1:$Y$59,25,FALSE)</f>
        <v>0</v>
      </c>
      <c r="C39" s="16">
        <f>VLOOKUP($D$3,'DNE_25-26 Scope'!$A$1:$Y$59,25,FALSE)</f>
        <v>0</v>
      </c>
      <c r="D39" s="25"/>
      <c r="E39" s="50"/>
    </row>
    <row r="40" spans="1:5" ht="15" thickBot="1" x14ac:dyDescent="0.35">
      <c r="A40"/>
      <c r="B40" s="14"/>
      <c r="C40" s="14"/>
      <c r="D40" s="14"/>
      <c r="E40" s="50"/>
    </row>
    <row r="41" spans="1:5" ht="64.8" customHeight="1" thickBot="1" x14ac:dyDescent="0.35">
      <c r="A41" s="52" t="s">
        <v>83</v>
      </c>
      <c r="B41" s="53"/>
      <c r="C41" s="53"/>
      <c r="D41" s="54"/>
      <c r="E41" s="50"/>
    </row>
    <row r="42" spans="1:5" ht="28.8" x14ac:dyDescent="0.3">
      <c r="A42" s="2"/>
      <c r="B42" s="12" t="s">
        <v>138</v>
      </c>
      <c r="C42" s="12" t="s">
        <v>139</v>
      </c>
      <c r="D42" s="12" t="s">
        <v>140</v>
      </c>
      <c r="E42" s="50"/>
    </row>
    <row r="43" spans="1:5" ht="57.6" x14ac:dyDescent="0.3">
      <c r="A43" s="2"/>
      <c r="B43" s="30" t="s">
        <v>90</v>
      </c>
      <c r="C43" s="30" t="s">
        <v>91</v>
      </c>
      <c r="D43" s="13" t="s">
        <v>141</v>
      </c>
      <c r="E43" s="50"/>
    </row>
    <row r="44" spans="1:5" x14ac:dyDescent="0.3">
      <c r="A44" s="4" t="s">
        <v>21</v>
      </c>
      <c r="B44" s="17"/>
      <c r="C44" s="17"/>
      <c r="D44" s="17"/>
      <c r="E44" s="50"/>
    </row>
    <row r="45" spans="1:5" x14ac:dyDescent="0.3">
      <c r="A45" s="2" t="s">
        <v>25</v>
      </c>
      <c r="B45" s="18"/>
      <c r="C45" s="18"/>
      <c r="D45" s="18"/>
      <c r="E45" s="50"/>
    </row>
    <row r="46" spans="1:5" x14ac:dyDescent="0.3">
      <c r="A46" s="2" t="s">
        <v>26</v>
      </c>
      <c r="B46" s="18"/>
      <c r="C46" s="18"/>
      <c r="D46" s="18"/>
      <c r="E46" s="50"/>
    </row>
    <row r="47" spans="1:5" x14ac:dyDescent="0.3">
      <c r="A47" s="2" t="s">
        <v>75</v>
      </c>
      <c r="B47" s="18"/>
      <c r="C47" s="18"/>
      <c r="D47" s="18"/>
      <c r="E47" s="50"/>
    </row>
    <row r="48" spans="1:5" x14ac:dyDescent="0.3">
      <c r="A48" s="2" t="s">
        <v>76</v>
      </c>
      <c r="B48" s="18"/>
      <c r="C48" s="18"/>
      <c r="D48" s="18"/>
      <c r="E48" s="50"/>
    </row>
    <row r="49" spans="1:5" x14ac:dyDescent="0.3">
      <c r="A49" s="2" t="s">
        <v>78</v>
      </c>
      <c r="B49" s="18"/>
      <c r="C49" s="18"/>
      <c r="D49" s="18"/>
      <c r="E49" s="50"/>
    </row>
    <row r="50" spans="1:5" x14ac:dyDescent="0.3">
      <c r="A50" s="2" t="s">
        <v>77</v>
      </c>
      <c r="B50" s="18"/>
      <c r="C50" s="18"/>
      <c r="D50" s="18"/>
      <c r="E50" s="50"/>
    </row>
    <row r="51" spans="1:5" x14ac:dyDescent="0.3">
      <c r="A51" s="5" t="s">
        <v>14</v>
      </c>
      <c r="B51" s="18"/>
      <c r="C51" s="18"/>
      <c r="D51" s="18"/>
      <c r="E51" s="50"/>
    </row>
    <row r="52" spans="1:5" x14ac:dyDescent="0.3">
      <c r="A52" s="2" t="s">
        <v>24</v>
      </c>
      <c r="B52" s="19"/>
      <c r="C52" s="19"/>
      <c r="D52" s="19"/>
      <c r="E52" s="50"/>
    </row>
    <row r="53" spans="1:5" x14ac:dyDescent="0.3">
      <c r="A53" s="2"/>
      <c r="B53" s="14"/>
      <c r="C53" s="14"/>
      <c r="D53" s="14"/>
      <c r="E53" s="50"/>
    </row>
    <row r="54" spans="1:5" x14ac:dyDescent="0.3">
      <c r="A54" s="4" t="s">
        <v>22</v>
      </c>
      <c r="B54" s="14"/>
      <c r="C54" s="14"/>
      <c r="D54" s="14"/>
      <c r="E54" s="50"/>
    </row>
    <row r="55" spans="1:5" x14ac:dyDescent="0.3">
      <c r="A55" s="2" t="s">
        <v>16</v>
      </c>
      <c r="B55" s="18"/>
      <c r="C55" s="18"/>
      <c r="D55" s="18"/>
      <c r="E55" s="50"/>
    </row>
    <row r="56" spans="1:5" x14ac:dyDescent="0.3">
      <c r="A56" s="2" t="s">
        <v>17</v>
      </c>
      <c r="B56" s="18"/>
      <c r="C56" s="18"/>
      <c r="D56" s="18"/>
      <c r="E56" s="50"/>
    </row>
    <row r="57" spans="1:5" x14ac:dyDescent="0.3">
      <c r="A57" s="2" t="s">
        <v>18</v>
      </c>
      <c r="B57" s="18"/>
      <c r="C57" s="18"/>
      <c r="D57" s="18"/>
      <c r="E57" s="50"/>
    </row>
    <row r="58" spans="1:5" x14ac:dyDescent="0.3">
      <c r="A58" s="2" t="s">
        <v>15</v>
      </c>
      <c r="B58" s="18"/>
      <c r="C58" s="18"/>
      <c r="D58" s="18"/>
      <c r="E58" s="50"/>
    </row>
    <row r="59" spans="1:5" x14ac:dyDescent="0.3">
      <c r="A59" s="5" t="s">
        <v>19</v>
      </c>
      <c r="B59" s="18"/>
      <c r="C59" s="18"/>
      <c r="D59" s="18"/>
      <c r="E59" s="50"/>
    </row>
    <row r="60" spans="1:5" ht="15" thickBot="1" x14ac:dyDescent="0.35">
      <c r="A60" s="8" t="s">
        <v>23</v>
      </c>
      <c r="B60" s="20"/>
      <c r="C60" s="20"/>
      <c r="D60" s="20"/>
      <c r="E60" s="51"/>
    </row>
    <row r="61" spans="1:5" ht="60.45" customHeight="1" thickBot="1" x14ac:dyDescent="0.35">
      <c r="A61" s="55" t="s">
        <v>93</v>
      </c>
      <c r="B61" s="53"/>
      <c r="C61" s="53"/>
      <c r="D61" s="54"/>
      <c r="E61" s="31"/>
    </row>
  </sheetData>
  <mergeCells count="7">
    <mergeCell ref="E9:E60"/>
    <mergeCell ref="A41:D41"/>
    <mergeCell ref="A61:D61"/>
    <mergeCell ref="A1:D1"/>
    <mergeCell ref="A2:D2"/>
    <mergeCell ref="A3:C3"/>
    <mergeCell ref="A5:D5"/>
  </mergeCells>
  <dataValidations count="3">
    <dataValidation type="whole" allowBlank="1" showInputMessage="1" showErrorMessage="1" sqref="B45:D51" xr:uid="{B72D4ADF-574C-4860-B52D-AAC9EC11EF79}">
      <formula1>-100000000000</formula1>
      <formula2>1000000000000000</formula2>
    </dataValidation>
    <dataValidation type="whole" allowBlank="1" showInputMessage="1" showErrorMessage="1" sqref="B44:D44 B55:D60" xr:uid="{D67504F2-ABF0-443E-94FE-B9E4675D5CB7}">
      <formula1>0</formula1>
      <formula2>1000000000000000</formula2>
    </dataValidation>
    <dataValidation type="whole" allowBlank="1" showInputMessage="1" showErrorMessage="1" sqref="C24 C38:D38 B23:C23 B10:D19 B26:D36 D22:D24 C22 B39:C39" xr:uid="{BC1FD211-21E8-42A5-BC4F-EE00DBB61374}">
      <formula1>0</formula1>
      <formula2>100000000000</formula2>
    </dataValidation>
  </dataValidations>
  <pageMargins left="0.7" right="0.7" top="0.75" bottom="0.75" header="0.3" footer="0.3"/>
  <pageSetup scale="57" fitToHeight="0" orientation="landscape" r:id="rId1"/>
  <rowBreaks count="1" manualBreakCount="1">
    <brk id="4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4C0286F3-482F-403C-B096-DF5B3712D150}">
          <x14:formula1>
            <xm:f>'DNE_Org Names 26'!$A$1:$A$58</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58DDA-7FC4-4ED5-B887-90EDD55A9F2D}">
  <sheetPr>
    <tabColor theme="8" tint="0.79998168889431442"/>
  </sheetPr>
  <dimension ref="A1:Y59"/>
  <sheetViews>
    <sheetView workbookViewId="0">
      <selection activeCell="A40" sqref="A40"/>
    </sheetView>
  </sheetViews>
  <sheetFormatPr defaultColWidth="8.77734375" defaultRowHeight="14.4" x14ac:dyDescent="0.3"/>
  <cols>
    <col min="1" max="1" width="35.109375" customWidth="1"/>
    <col min="2" max="4" width="9.33203125" bestFit="1" customWidth="1"/>
    <col min="5" max="6" width="9" bestFit="1" customWidth="1"/>
    <col min="7" max="7" width="9.33203125" bestFit="1" customWidth="1"/>
    <col min="8" max="8" width="9" bestFit="1" customWidth="1"/>
    <col min="9" max="9" width="9.33203125" bestFit="1" customWidth="1"/>
    <col min="10" max="10" width="9" bestFit="1" customWidth="1"/>
    <col min="11" max="11" width="9.33203125" bestFit="1" customWidth="1"/>
    <col min="12" max="13" width="10.109375" bestFit="1" customWidth="1"/>
    <col min="14" max="18" width="11.109375" bestFit="1" customWidth="1"/>
    <col min="19" max="19" width="9.33203125" bestFit="1" customWidth="1"/>
    <col min="20" max="22" width="10.109375" bestFit="1" customWidth="1"/>
    <col min="23" max="23" width="12.77734375" bestFit="1" customWidth="1"/>
    <col min="24" max="24" width="9.33203125" bestFit="1" customWidth="1"/>
    <col min="25" max="25" width="12.77734375" bestFit="1" customWidth="1"/>
  </cols>
  <sheetData>
    <row r="1" spans="1:25" s="38" customFormat="1" ht="96.6" x14ac:dyDescent="0.3">
      <c r="A1" s="32" t="s">
        <v>86</v>
      </c>
      <c r="B1" s="33" t="s">
        <v>62</v>
      </c>
      <c r="C1" s="33" t="s">
        <v>63</v>
      </c>
      <c r="D1" s="33" t="s">
        <v>64</v>
      </c>
      <c r="E1" s="33" t="s">
        <v>65</v>
      </c>
      <c r="F1" s="33" t="s">
        <v>66</v>
      </c>
      <c r="G1" s="33" t="s">
        <v>67</v>
      </c>
      <c r="H1" s="33" t="s">
        <v>68</v>
      </c>
      <c r="I1" s="33" t="s">
        <v>69</v>
      </c>
      <c r="J1" s="33" t="s">
        <v>70</v>
      </c>
      <c r="K1" s="33" t="s">
        <v>71</v>
      </c>
      <c r="L1" s="34" t="s">
        <v>72</v>
      </c>
      <c r="M1" s="35" t="s">
        <v>115</v>
      </c>
      <c r="N1" s="35" t="s">
        <v>116</v>
      </c>
      <c r="O1" s="35" t="s">
        <v>117</v>
      </c>
      <c r="P1" s="35" t="s">
        <v>118</v>
      </c>
      <c r="Q1" s="35" t="s">
        <v>119</v>
      </c>
      <c r="R1" s="35" t="s">
        <v>120</v>
      </c>
      <c r="S1" s="35" t="s">
        <v>121</v>
      </c>
      <c r="T1" s="35" t="s">
        <v>122</v>
      </c>
      <c r="U1" s="35" t="s">
        <v>123</v>
      </c>
      <c r="V1" s="35" t="s">
        <v>124</v>
      </c>
      <c r="W1" s="36" t="s">
        <v>125</v>
      </c>
      <c r="X1" s="40" t="s">
        <v>73</v>
      </c>
      <c r="Y1" s="37" t="s">
        <v>74</v>
      </c>
    </row>
    <row r="2" spans="1:25" s="38" customFormat="1" x14ac:dyDescent="0.3">
      <c r="A2" t="s">
        <v>27</v>
      </c>
      <c r="B2" s="14">
        <v>0</v>
      </c>
      <c r="C2" s="14">
        <v>209</v>
      </c>
      <c r="D2" s="14">
        <v>0</v>
      </c>
      <c r="E2" s="14">
        <v>0</v>
      </c>
      <c r="F2" s="14">
        <v>0</v>
      </c>
      <c r="G2" s="14">
        <v>36</v>
      </c>
      <c r="H2" s="14">
        <v>24</v>
      </c>
      <c r="I2" s="14">
        <v>0</v>
      </c>
      <c r="J2" s="14">
        <v>217</v>
      </c>
      <c r="K2" s="14">
        <v>0</v>
      </c>
      <c r="L2" s="14">
        <v>486</v>
      </c>
      <c r="M2" s="14">
        <v>0</v>
      </c>
      <c r="N2" s="14">
        <v>2415</v>
      </c>
      <c r="O2" s="14">
        <v>0</v>
      </c>
      <c r="P2" s="14">
        <v>0</v>
      </c>
      <c r="Q2" s="14">
        <v>0</v>
      </c>
      <c r="R2" s="14">
        <v>4851</v>
      </c>
      <c r="S2" s="14">
        <v>866</v>
      </c>
      <c r="T2" s="14">
        <v>0</v>
      </c>
      <c r="U2" s="14">
        <v>1296</v>
      </c>
      <c r="V2" s="14">
        <v>0</v>
      </c>
      <c r="W2" s="14">
        <v>9428</v>
      </c>
      <c r="X2" s="14">
        <v>9</v>
      </c>
      <c r="Y2" s="14">
        <v>2626</v>
      </c>
    </row>
    <row r="3" spans="1:25" s="38" customFormat="1" x14ac:dyDescent="0.3">
      <c r="A3" t="s">
        <v>127</v>
      </c>
      <c r="B3" s="14"/>
      <c r="C3" s="14"/>
      <c r="D3" s="14"/>
      <c r="E3" s="14"/>
      <c r="F3" s="14"/>
      <c r="G3" s="14"/>
      <c r="H3" s="14"/>
      <c r="I3" s="14"/>
      <c r="J3" s="14"/>
      <c r="K3" s="14"/>
      <c r="L3" s="14"/>
      <c r="M3" s="14"/>
      <c r="N3" s="14"/>
      <c r="O3" s="14"/>
      <c r="P3" s="14"/>
      <c r="Q3" s="14"/>
      <c r="R3" s="14"/>
      <c r="S3" s="14"/>
      <c r="T3" s="14"/>
      <c r="U3" s="14"/>
      <c r="V3" s="14"/>
      <c r="W3" s="14"/>
      <c r="X3" s="14"/>
      <c r="Y3" s="14"/>
    </row>
    <row r="4" spans="1:25" s="38" customFormat="1" x14ac:dyDescent="0.3">
      <c r="A4" t="s">
        <v>128</v>
      </c>
      <c r="B4" s="14"/>
      <c r="C4" s="14"/>
      <c r="D4" s="14"/>
      <c r="E4" s="14"/>
      <c r="F4" s="14"/>
      <c r="G4" s="14"/>
      <c r="H4" s="14"/>
      <c r="I4" s="14"/>
      <c r="J4" s="14"/>
      <c r="K4" s="14"/>
      <c r="L4" s="14"/>
      <c r="M4" s="14"/>
      <c r="N4" s="14"/>
      <c r="O4" s="14"/>
      <c r="P4" s="14"/>
      <c r="Q4" s="14"/>
      <c r="R4" s="14"/>
      <c r="S4" s="14"/>
      <c r="T4" s="14"/>
      <c r="U4" s="14"/>
      <c r="V4" s="14"/>
      <c r="W4" s="14"/>
      <c r="X4" s="14"/>
      <c r="Y4" s="14"/>
    </row>
    <row r="5" spans="1:25" x14ac:dyDescent="0.3">
      <c r="A5" t="s">
        <v>85</v>
      </c>
      <c r="B5" s="14">
        <v>16</v>
      </c>
      <c r="C5" s="14">
        <v>128</v>
      </c>
      <c r="D5" s="14">
        <v>0</v>
      </c>
      <c r="E5" s="14">
        <v>33</v>
      </c>
      <c r="F5" s="14">
        <v>0</v>
      </c>
      <c r="G5" s="14">
        <v>29</v>
      </c>
      <c r="H5" s="14">
        <v>94</v>
      </c>
      <c r="I5" s="14">
        <v>0</v>
      </c>
      <c r="J5" s="14">
        <v>230</v>
      </c>
      <c r="K5" s="14">
        <v>480</v>
      </c>
      <c r="L5" s="14">
        <v>1010</v>
      </c>
      <c r="M5" s="14">
        <v>13</v>
      </c>
      <c r="N5" s="14">
        <v>317</v>
      </c>
      <c r="O5" s="14">
        <v>0</v>
      </c>
      <c r="P5" s="14">
        <v>140</v>
      </c>
      <c r="Q5" s="14">
        <v>0</v>
      </c>
      <c r="R5" s="14">
        <v>925</v>
      </c>
      <c r="S5" s="14">
        <v>56</v>
      </c>
      <c r="T5" s="14">
        <v>0</v>
      </c>
      <c r="U5" s="14">
        <v>729</v>
      </c>
      <c r="V5" s="14">
        <v>60</v>
      </c>
      <c r="W5" s="14">
        <v>2240</v>
      </c>
      <c r="X5" s="14">
        <v>14</v>
      </c>
      <c r="Y5" s="14">
        <v>45</v>
      </c>
    </row>
    <row r="6" spans="1:25" x14ac:dyDescent="0.3">
      <c r="A6" t="s">
        <v>57</v>
      </c>
      <c r="B6" s="14">
        <v>0</v>
      </c>
      <c r="C6" s="14">
        <v>9</v>
      </c>
      <c r="D6" s="14">
        <v>0</v>
      </c>
      <c r="E6" s="14">
        <v>0</v>
      </c>
      <c r="F6" s="14">
        <v>0</v>
      </c>
      <c r="G6" s="14">
        <v>17</v>
      </c>
      <c r="H6" s="14">
        <v>0</v>
      </c>
      <c r="I6" s="14">
        <v>0</v>
      </c>
      <c r="J6" s="14">
        <v>52</v>
      </c>
      <c r="K6" s="14">
        <v>0</v>
      </c>
      <c r="L6" s="14">
        <v>78</v>
      </c>
      <c r="M6" s="14">
        <v>0</v>
      </c>
      <c r="N6" s="14">
        <v>129</v>
      </c>
      <c r="O6" s="14">
        <v>0</v>
      </c>
      <c r="P6" s="14">
        <v>0</v>
      </c>
      <c r="Q6" s="14">
        <v>0</v>
      </c>
      <c r="R6" s="14">
        <v>848</v>
      </c>
      <c r="S6" s="14">
        <v>0</v>
      </c>
      <c r="T6" s="14">
        <v>0</v>
      </c>
      <c r="U6" s="14">
        <v>396</v>
      </c>
      <c r="V6" s="14">
        <v>0</v>
      </c>
      <c r="W6" s="14">
        <v>1373</v>
      </c>
      <c r="X6" s="14">
        <v>2</v>
      </c>
      <c r="Y6" s="14">
        <v>20</v>
      </c>
    </row>
    <row r="7" spans="1:25" x14ac:dyDescent="0.3">
      <c r="A7" t="s">
        <v>49</v>
      </c>
      <c r="B7" s="14">
        <v>20</v>
      </c>
      <c r="C7" s="14">
        <v>692</v>
      </c>
      <c r="D7" s="14">
        <v>0</v>
      </c>
      <c r="E7" s="14">
        <v>0</v>
      </c>
      <c r="F7" s="14">
        <v>0</v>
      </c>
      <c r="G7" s="14">
        <v>21</v>
      </c>
      <c r="H7" s="14">
        <v>5</v>
      </c>
      <c r="I7" s="14">
        <v>0</v>
      </c>
      <c r="J7" s="14">
        <v>226</v>
      </c>
      <c r="K7" s="14">
        <v>0</v>
      </c>
      <c r="L7" s="14">
        <v>964</v>
      </c>
      <c r="M7" s="14">
        <v>62</v>
      </c>
      <c r="N7" s="14">
        <v>1826</v>
      </c>
      <c r="O7" s="14">
        <v>0</v>
      </c>
      <c r="P7" s="14">
        <v>0</v>
      </c>
      <c r="Q7" s="14">
        <v>0</v>
      </c>
      <c r="R7" s="14">
        <v>6143</v>
      </c>
      <c r="S7" s="14">
        <v>25</v>
      </c>
      <c r="T7" s="14">
        <v>0</v>
      </c>
      <c r="U7" s="14">
        <v>1000</v>
      </c>
      <c r="V7" s="14">
        <v>0</v>
      </c>
      <c r="W7" s="14">
        <v>9056</v>
      </c>
      <c r="X7" s="14"/>
      <c r="Y7" s="14"/>
    </row>
    <row r="8" spans="1:25" x14ac:dyDescent="0.3">
      <c r="A8" t="s">
        <v>100</v>
      </c>
      <c r="B8" s="14">
        <v>0</v>
      </c>
      <c r="C8" s="14">
        <v>682</v>
      </c>
      <c r="D8" s="14">
        <v>0</v>
      </c>
      <c r="E8" s="14">
        <v>0</v>
      </c>
      <c r="F8" s="14">
        <v>0</v>
      </c>
      <c r="G8" s="14">
        <v>35</v>
      </c>
      <c r="H8" s="14">
        <v>101</v>
      </c>
      <c r="I8" s="14">
        <v>1</v>
      </c>
      <c r="J8" s="14">
        <v>456</v>
      </c>
      <c r="K8" s="14">
        <v>2</v>
      </c>
      <c r="L8" s="14">
        <v>1277</v>
      </c>
      <c r="M8" s="14">
        <v>0</v>
      </c>
      <c r="N8" s="14">
        <v>3803</v>
      </c>
      <c r="O8" s="14">
        <v>0</v>
      </c>
      <c r="P8" s="14">
        <v>0</v>
      </c>
      <c r="Q8" s="14">
        <v>0</v>
      </c>
      <c r="R8" s="14">
        <v>6762</v>
      </c>
      <c r="S8" s="14">
        <v>234</v>
      </c>
      <c r="T8" s="14">
        <v>12</v>
      </c>
      <c r="U8" s="14">
        <v>1614</v>
      </c>
      <c r="V8" s="14">
        <v>60</v>
      </c>
      <c r="W8" s="14">
        <v>12485</v>
      </c>
      <c r="X8" s="14"/>
      <c r="Y8" s="14"/>
    </row>
    <row r="9" spans="1:25" x14ac:dyDescent="0.3">
      <c r="A9" t="s">
        <v>28</v>
      </c>
      <c r="B9" s="14">
        <v>576</v>
      </c>
      <c r="C9" s="14">
        <v>5295</v>
      </c>
      <c r="D9" s="14">
        <v>0</v>
      </c>
      <c r="E9" s="14">
        <v>2</v>
      </c>
      <c r="F9" s="14">
        <v>1</v>
      </c>
      <c r="G9" s="14">
        <v>15</v>
      </c>
      <c r="H9" s="14">
        <v>0</v>
      </c>
      <c r="I9" s="14">
        <v>0</v>
      </c>
      <c r="J9" s="14">
        <v>0</v>
      </c>
      <c r="K9" s="14">
        <v>4</v>
      </c>
      <c r="L9" s="14">
        <v>5893</v>
      </c>
      <c r="M9" s="14">
        <v>2370</v>
      </c>
      <c r="N9" s="14">
        <v>61711</v>
      </c>
      <c r="O9" s="14">
        <v>0</v>
      </c>
      <c r="P9" s="14">
        <v>105</v>
      </c>
      <c r="Q9" s="14">
        <v>290</v>
      </c>
      <c r="R9" s="14">
        <v>1556</v>
      </c>
      <c r="S9" s="14">
        <v>0</v>
      </c>
      <c r="T9" s="14">
        <v>0</v>
      </c>
      <c r="U9" s="14">
        <v>0</v>
      </c>
      <c r="V9" s="14">
        <v>104</v>
      </c>
      <c r="W9" s="14">
        <v>66136</v>
      </c>
      <c r="X9" s="14">
        <v>312</v>
      </c>
      <c r="Y9" s="14">
        <v>812</v>
      </c>
    </row>
    <row r="10" spans="1:25" x14ac:dyDescent="0.3">
      <c r="A10" t="s">
        <v>29</v>
      </c>
      <c r="B10" s="14">
        <v>0</v>
      </c>
      <c r="C10" s="14">
        <v>119</v>
      </c>
      <c r="D10" s="14">
        <v>0</v>
      </c>
      <c r="E10" s="14">
        <v>0</v>
      </c>
      <c r="F10" s="14">
        <v>0</v>
      </c>
      <c r="G10" s="14">
        <v>90</v>
      </c>
      <c r="H10" s="14">
        <v>0</v>
      </c>
      <c r="I10" s="14">
        <v>0</v>
      </c>
      <c r="J10" s="14">
        <v>0</v>
      </c>
      <c r="K10" s="14">
        <v>2</v>
      </c>
      <c r="L10" s="14">
        <v>211</v>
      </c>
      <c r="M10" s="14">
        <v>0</v>
      </c>
      <c r="N10" s="14">
        <v>1006</v>
      </c>
      <c r="O10" s="14">
        <v>0</v>
      </c>
      <c r="P10" s="14">
        <v>0</v>
      </c>
      <c r="Q10" s="14">
        <v>0</v>
      </c>
      <c r="R10" s="14">
        <v>11652</v>
      </c>
      <c r="S10" s="14">
        <v>0</v>
      </c>
      <c r="T10" s="14">
        <v>0</v>
      </c>
      <c r="U10" s="14">
        <v>0</v>
      </c>
      <c r="V10" s="14">
        <v>89</v>
      </c>
      <c r="W10" s="14">
        <v>12747</v>
      </c>
      <c r="X10" s="14"/>
      <c r="Y10" s="14"/>
    </row>
    <row r="11" spans="1:25" x14ac:dyDescent="0.3">
      <c r="A11" t="s">
        <v>98</v>
      </c>
      <c r="B11" s="14">
        <v>0</v>
      </c>
      <c r="C11" s="14">
        <v>325</v>
      </c>
      <c r="D11" s="14">
        <v>0</v>
      </c>
      <c r="E11" s="14">
        <v>0</v>
      </c>
      <c r="F11" s="14">
        <v>0</v>
      </c>
      <c r="G11" s="14">
        <v>21</v>
      </c>
      <c r="H11" s="14">
        <v>39</v>
      </c>
      <c r="I11" s="14">
        <v>0</v>
      </c>
      <c r="J11" s="14">
        <v>190</v>
      </c>
      <c r="K11" s="14">
        <v>0</v>
      </c>
      <c r="L11" s="14">
        <v>575</v>
      </c>
      <c r="M11" s="14">
        <v>0</v>
      </c>
      <c r="N11" s="14">
        <v>1424</v>
      </c>
      <c r="O11" s="14">
        <v>0</v>
      </c>
      <c r="P11" s="14">
        <v>0</v>
      </c>
      <c r="Q11" s="14">
        <v>0</v>
      </c>
      <c r="R11" s="14">
        <v>43027</v>
      </c>
      <c r="S11" s="14">
        <v>353</v>
      </c>
      <c r="T11" s="14">
        <v>0</v>
      </c>
      <c r="U11" s="14">
        <v>226</v>
      </c>
      <c r="V11" s="14">
        <v>0</v>
      </c>
      <c r="W11" s="14">
        <v>45030</v>
      </c>
      <c r="X11" s="14">
        <v>2</v>
      </c>
      <c r="Y11" s="14">
        <v>57</v>
      </c>
    </row>
    <row r="12" spans="1:25" x14ac:dyDescent="0.3">
      <c r="A12" t="s">
        <v>99</v>
      </c>
      <c r="B12" s="14">
        <v>4</v>
      </c>
      <c r="C12" s="14">
        <v>25</v>
      </c>
      <c r="D12" s="14">
        <v>0</v>
      </c>
      <c r="E12" s="14">
        <v>0</v>
      </c>
      <c r="F12" s="14">
        <v>0</v>
      </c>
      <c r="G12" s="14">
        <v>98</v>
      </c>
      <c r="H12" s="14">
        <v>1</v>
      </c>
      <c r="I12" s="14">
        <v>0</v>
      </c>
      <c r="J12" s="14">
        <v>97</v>
      </c>
      <c r="K12" s="14">
        <v>16</v>
      </c>
      <c r="L12" s="14">
        <v>241</v>
      </c>
      <c r="M12" s="14">
        <v>4633</v>
      </c>
      <c r="N12" s="14">
        <v>1232</v>
      </c>
      <c r="O12" s="14">
        <v>0</v>
      </c>
      <c r="P12" s="14">
        <v>0</v>
      </c>
      <c r="Q12" s="14">
        <v>0</v>
      </c>
      <c r="R12" s="14">
        <v>8928</v>
      </c>
      <c r="S12" s="14">
        <v>17</v>
      </c>
      <c r="T12" s="14">
        <v>0</v>
      </c>
      <c r="U12" s="14">
        <v>1150</v>
      </c>
      <c r="V12" s="14">
        <v>838</v>
      </c>
      <c r="W12" s="14">
        <v>16798</v>
      </c>
      <c r="X12" s="14">
        <v>17</v>
      </c>
      <c r="Y12" s="14">
        <v>334</v>
      </c>
    </row>
    <row r="13" spans="1:25" x14ac:dyDescent="0.3">
      <c r="A13" t="s">
        <v>50</v>
      </c>
      <c r="B13" s="14">
        <v>22</v>
      </c>
      <c r="C13" s="14">
        <v>88</v>
      </c>
      <c r="D13" s="14">
        <v>0</v>
      </c>
      <c r="E13" s="14">
        <v>3</v>
      </c>
      <c r="F13" s="14">
        <v>0</v>
      </c>
      <c r="G13" s="14">
        <v>0</v>
      </c>
      <c r="H13" s="14">
        <v>0</v>
      </c>
      <c r="I13" s="14">
        <v>0</v>
      </c>
      <c r="J13" s="14">
        <v>0</v>
      </c>
      <c r="K13" s="14">
        <v>0</v>
      </c>
      <c r="L13" s="14">
        <v>113</v>
      </c>
      <c r="M13" s="14">
        <v>160</v>
      </c>
      <c r="N13" s="14">
        <v>163</v>
      </c>
      <c r="O13" s="14">
        <v>0</v>
      </c>
      <c r="P13" s="14">
        <v>149</v>
      </c>
      <c r="Q13" s="14">
        <v>0</v>
      </c>
      <c r="R13" s="14">
        <v>0</v>
      </c>
      <c r="S13" s="14">
        <v>0</v>
      </c>
      <c r="T13" s="14">
        <v>0</v>
      </c>
      <c r="U13" s="14">
        <v>0</v>
      </c>
      <c r="V13" s="14">
        <v>0</v>
      </c>
      <c r="W13" s="14">
        <v>472</v>
      </c>
      <c r="X13" s="14"/>
      <c r="Y13" s="14"/>
    </row>
    <row r="14" spans="1:25" x14ac:dyDescent="0.3">
      <c r="A14" t="s">
        <v>30</v>
      </c>
      <c r="B14" s="14">
        <v>0</v>
      </c>
      <c r="C14" s="14">
        <v>2519</v>
      </c>
      <c r="D14" s="14">
        <v>0</v>
      </c>
      <c r="E14" s="14">
        <v>501</v>
      </c>
      <c r="F14" s="14">
        <v>61</v>
      </c>
      <c r="G14" s="14">
        <v>4</v>
      </c>
      <c r="H14" s="14">
        <v>0</v>
      </c>
      <c r="I14" s="14">
        <v>2</v>
      </c>
      <c r="J14" s="14">
        <v>0</v>
      </c>
      <c r="K14" s="14">
        <v>1</v>
      </c>
      <c r="L14" s="14">
        <v>3088</v>
      </c>
      <c r="M14" s="14">
        <v>36</v>
      </c>
      <c r="N14" s="14">
        <v>16586</v>
      </c>
      <c r="O14" s="14">
        <v>0</v>
      </c>
      <c r="P14" s="14">
        <v>36035</v>
      </c>
      <c r="Q14" s="14">
        <v>4526</v>
      </c>
      <c r="R14" s="14">
        <v>5097</v>
      </c>
      <c r="S14" s="14">
        <v>0</v>
      </c>
      <c r="T14" s="14">
        <v>150</v>
      </c>
      <c r="U14" s="14">
        <v>0</v>
      </c>
      <c r="V14" s="14">
        <v>1022</v>
      </c>
      <c r="W14" s="14">
        <v>63452</v>
      </c>
      <c r="X14" s="14">
        <v>19</v>
      </c>
      <c r="Y14" s="14">
        <v>113</v>
      </c>
    </row>
    <row r="15" spans="1:25" x14ac:dyDescent="0.3">
      <c r="A15" t="s">
        <v>31</v>
      </c>
      <c r="B15" s="14">
        <v>120</v>
      </c>
      <c r="C15" s="14">
        <v>1317</v>
      </c>
      <c r="D15" s="14">
        <v>0</v>
      </c>
      <c r="E15" s="14">
        <v>0</v>
      </c>
      <c r="F15" s="14">
        <v>1</v>
      </c>
      <c r="G15" s="14">
        <v>56</v>
      </c>
      <c r="H15" s="14">
        <v>282</v>
      </c>
      <c r="I15" s="14">
        <v>3</v>
      </c>
      <c r="J15" s="14">
        <v>116</v>
      </c>
      <c r="K15" s="14">
        <v>21</v>
      </c>
      <c r="L15" s="14">
        <v>1916</v>
      </c>
      <c r="M15" s="14">
        <v>1920</v>
      </c>
      <c r="N15" s="14">
        <v>16504</v>
      </c>
      <c r="O15" s="14">
        <v>0</v>
      </c>
      <c r="P15" s="14">
        <v>0</v>
      </c>
      <c r="Q15" s="14">
        <v>5000</v>
      </c>
      <c r="R15" s="14">
        <v>16833</v>
      </c>
      <c r="S15" s="14">
        <v>6316</v>
      </c>
      <c r="T15" s="14">
        <v>147</v>
      </c>
      <c r="U15" s="14">
        <v>703</v>
      </c>
      <c r="V15" s="14">
        <v>508</v>
      </c>
      <c r="W15" s="14">
        <v>47931</v>
      </c>
      <c r="X15" s="14">
        <v>103</v>
      </c>
      <c r="Y15" s="14">
        <v>56694</v>
      </c>
    </row>
    <row r="16" spans="1:25" x14ac:dyDescent="0.3">
      <c r="A16" t="s">
        <v>32</v>
      </c>
      <c r="B16" s="14">
        <v>0</v>
      </c>
      <c r="C16" s="14">
        <v>0</v>
      </c>
      <c r="D16" s="14">
        <v>0</v>
      </c>
      <c r="E16" s="14">
        <v>0</v>
      </c>
      <c r="F16" s="14">
        <v>0</v>
      </c>
      <c r="G16" s="14">
        <v>67</v>
      </c>
      <c r="H16" s="14">
        <v>0</v>
      </c>
      <c r="I16" s="14">
        <v>0</v>
      </c>
      <c r="J16" s="14">
        <v>9</v>
      </c>
      <c r="K16" s="14">
        <v>0</v>
      </c>
      <c r="L16" s="14">
        <v>76</v>
      </c>
      <c r="M16" s="14">
        <v>0</v>
      </c>
      <c r="N16" s="14">
        <v>0</v>
      </c>
      <c r="O16" s="14">
        <v>0</v>
      </c>
      <c r="P16" s="14">
        <v>0</v>
      </c>
      <c r="Q16" s="14">
        <v>0</v>
      </c>
      <c r="R16" s="14">
        <v>78491</v>
      </c>
      <c r="S16" s="14">
        <v>0</v>
      </c>
      <c r="T16" s="14">
        <v>0</v>
      </c>
      <c r="U16" s="14">
        <v>305</v>
      </c>
      <c r="V16" s="14">
        <v>0</v>
      </c>
      <c r="W16" s="14">
        <v>78796</v>
      </c>
      <c r="X16" s="14"/>
      <c r="Y16" s="14"/>
    </row>
    <row r="17" spans="1:25" x14ac:dyDescent="0.3">
      <c r="A17" t="s">
        <v>33</v>
      </c>
      <c r="B17" s="14">
        <v>0</v>
      </c>
      <c r="C17" s="14">
        <v>1116</v>
      </c>
      <c r="D17" s="14">
        <v>0</v>
      </c>
      <c r="E17" s="14">
        <v>0</v>
      </c>
      <c r="F17" s="14">
        <v>0</v>
      </c>
      <c r="G17" s="14">
        <v>209</v>
      </c>
      <c r="H17" s="14">
        <v>429</v>
      </c>
      <c r="I17" s="14">
        <v>0</v>
      </c>
      <c r="J17" s="14">
        <v>110</v>
      </c>
      <c r="K17" s="14">
        <v>383</v>
      </c>
      <c r="L17" s="14">
        <v>2247</v>
      </c>
      <c r="M17" s="14">
        <v>0</v>
      </c>
      <c r="N17" s="14">
        <v>10996</v>
      </c>
      <c r="O17" s="14">
        <v>0</v>
      </c>
      <c r="P17" s="14">
        <v>0</v>
      </c>
      <c r="Q17" s="14">
        <v>0</v>
      </c>
      <c r="R17" s="14">
        <v>46507</v>
      </c>
      <c r="S17" s="14">
        <v>3695</v>
      </c>
      <c r="T17" s="14">
        <v>0</v>
      </c>
      <c r="U17" s="14">
        <v>566</v>
      </c>
      <c r="V17" s="14">
        <v>11157</v>
      </c>
      <c r="W17" s="14">
        <v>72921</v>
      </c>
      <c r="X17" s="14">
        <v>109</v>
      </c>
      <c r="Y17" s="14">
        <v>3763</v>
      </c>
    </row>
    <row r="18" spans="1:25" x14ac:dyDescent="0.3">
      <c r="A18" t="s">
        <v>101</v>
      </c>
      <c r="B18" s="14">
        <v>0</v>
      </c>
      <c r="C18" s="14">
        <v>72</v>
      </c>
      <c r="D18" s="14">
        <v>119</v>
      </c>
      <c r="E18" s="14">
        <v>2</v>
      </c>
      <c r="F18" s="14">
        <v>6</v>
      </c>
      <c r="G18" s="14">
        <v>2</v>
      </c>
      <c r="H18" s="14">
        <v>0</v>
      </c>
      <c r="I18" s="14">
        <v>187</v>
      </c>
      <c r="J18" s="14">
        <v>0</v>
      </c>
      <c r="K18" s="14">
        <v>9</v>
      </c>
      <c r="L18" s="14">
        <v>397</v>
      </c>
      <c r="M18" s="14">
        <v>0</v>
      </c>
      <c r="N18" s="14">
        <v>677</v>
      </c>
      <c r="O18" s="14">
        <v>10986</v>
      </c>
      <c r="P18" s="14">
        <v>190</v>
      </c>
      <c r="Q18" s="14">
        <v>6574</v>
      </c>
      <c r="R18" s="14">
        <v>70</v>
      </c>
      <c r="S18" s="14">
        <v>0</v>
      </c>
      <c r="T18" s="14">
        <v>7119</v>
      </c>
      <c r="U18" s="14">
        <v>0</v>
      </c>
      <c r="V18" s="14">
        <v>2608</v>
      </c>
      <c r="W18" s="14">
        <v>28224</v>
      </c>
      <c r="X18" s="14"/>
      <c r="Y18" s="14"/>
    </row>
    <row r="19" spans="1:25" x14ac:dyDescent="0.3">
      <c r="A19" t="s">
        <v>46</v>
      </c>
      <c r="B19" s="14">
        <v>0</v>
      </c>
      <c r="C19" s="14">
        <v>6</v>
      </c>
      <c r="D19" s="14">
        <v>33</v>
      </c>
      <c r="E19" s="14">
        <v>106</v>
      </c>
      <c r="F19" s="14">
        <v>33</v>
      </c>
      <c r="G19" s="14">
        <v>21</v>
      </c>
      <c r="H19" s="14">
        <v>0</v>
      </c>
      <c r="I19" s="14">
        <v>32</v>
      </c>
      <c r="J19" s="14">
        <v>0</v>
      </c>
      <c r="K19" s="14">
        <v>85</v>
      </c>
      <c r="L19" s="14">
        <v>316</v>
      </c>
      <c r="M19" s="14">
        <v>0</v>
      </c>
      <c r="N19" s="14">
        <v>518</v>
      </c>
      <c r="O19" s="14">
        <v>133370</v>
      </c>
      <c r="P19" s="14">
        <v>262213</v>
      </c>
      <c r="Q19" s="14">
        <v>133500</v>
      </c>
      <c r="R19" s="14">
        <v>702</v>
      </c>
      <c r="S19" s="14">
        <v>0</v>
      </c>
      <c r="T19" s="14">
        <v>3909</v>
      </c>
      <c r="U19" s="14">
        <v>0</v>
      </c>
      <c r="V19" s="14">
        <v>1619</v>
      </c>
      <c r="W19" s="14">
        <v>535831</v>
      </c>
      <c r="X19" s="14">
        <v>246</v>
      </c>
      <c r="Y19" s="14">
        <v>246</v>
      </c>
    </row>
    <row r="20" spans="1:25" x14ac:dyDescent="0.3">
      <c r="A20" t="s">
        <v>34</v>
      </c>
      <c r="B20" s="14">
        <v>0</v>
      </c>
      <c r="C20" s="14">
        <v>191</v>
      </c>
      <c r="D20" s="14">
        <v>918</v>
      </c>
      <c r="E20" s="14">
        <v>256</v>
      </c>
      <c r="F20" s="14">
        <v>0</v>
      </c>
      <c r="G20" s="14">
        <v>46</v>
      </c>
      <c r="H20" s="14">
        <v>0</v>
      </c>
      <c r="I20" s="14">
        <v>0</v>
      </c>
      <c r="J20" s="14">
        <v>0</v>
      </c>
      <c r="K20" s="14">
        <v>72</v>
      </c>
      <c r="L20" s="14">
        <v>1483</v>
      </c>
      <c r="M20" s="14">
        <v>0</v>
      </c>
      <c r="N20" s="14">
        <v>8503</v>
      </c>
      <c r="O20" s="14">
        <v>84974</v>
      </c>
      <c r="P20" s="14">
        <v>39529</v>
      </c>
      <c r="Q20" s="14">
        <v>0</v>
      </c>
      <c r="R20" s="14">
        <v>3731</v>
      </c>
      <c r="S20" s="14">
        <v>0</v>
      </c>
      <c r="T20" s="14">
        <v>0</v>
      </c>
      <c r="U20" s="14">
        <v>0</v>
      </c>
      <c r="V20" s="14">
        <v>4247</v>
      </c>
      <c r="W20" s="14">
        <v>140984</v>
      </c>
      <c r="X20" s="14">
        <v>410</v>
      </c>
      <c r="Y20" s="14">
        <v>24648</v>
      </c>
    </row>
    <row r="21" spans="1:25" x14ac:dyDescent="0.3">
      <c r="A21" t="s">
        <v>35</v>
      </c>
      <c r="B21" s="14">
        <v>215</v>
      </c>
      <c r="C21" s="14">
        <v>594</v>
      </c>
      <c r="D21" s="14">
        <v>290</v>
      </c>
      <c r="E21" s="14">
        <v>1051</v>
      </c>
      <c r="F21" s="14">
        <v>80</v>
      </c>
      <c r="G21" s="14">
        <v>93</v>
      </c>
      <c r="H21" s="14">
        <v>0</v>
      </c>
      <c r="I21" s="14">
        <v>1187</v>
      </c>
      <c r="J21" s="14">
        <v>0</v>
      </c>
      <c r="K21" s="14">
        <v>7</v>
      </c>
      <c r="L21" s="14">
        <v>3517</v>
      </c>
      <c r="M21" s="14">
        <v>457</v>
      </c>
      <c r="N21" s="14">
        <v>20460</v>
      </c>
      <c r="O21" s="14">
        <v>376416</v>
      </c>
      <c r="P21" s="14">
        <v>322601</v>
      </c>
      <c r="Q21" s="14">
        <v>11709</v>
      </c>
      <c r="R21" s="14">
        <v>21547</v>
      </c>
      <c r="S21" s="14">
        <v>0</v>
      </c>
      <c r="T21" s="14">
        <v>29429</v>
      </c>
      <c r="U21" s="14">
        <v>0</v>
      </c>
      <c r="V21" s="14">
        <v>881</v>
      </c>
      <c r="W21" s="14">
        <v>783500</v>
      </c>
      <c r="X21" s="14">
        <v>115</v>
      </c>
      <c r="Y21" s="14">
        <v>3016</v>
      </c>
    </row>
    <row r="22" spans="1:25" x14ac:dyDescent="0.3">
      <c r="A22" t="s">
        <v>102</v>
      </c>
      <c r="B22" s="14">
        <v>0</v>
      </c>
      <c r="C22" s="14">
        <v>0</v>
      </c>
      <c r="D22" s="14">
        <v>0</v>
      </c>
      <c r="E22" s="14">
        <v>0</v>
      </c>
      <c r="F22" s="14">
        <v>0</v>
      </c>
      <c r="G22" s="14">
        <v>15</v>
      </c>
      <c r="H22" s="14">
        <v>0</v>
      </c>
      <c r="I22" s="14">
        <v>2</v>
      </c>
      <c r="J22" s="14">
        <v>42</v>
      </c>
      <c r="K22" s="14">
        <v>0</v>
      </c>
      <c r="L22" s="14">
        <v>59</v>
      </c>
      <c r="M22" s="14">
        <v>0</v>
      </c>
      <c r="N22" s="14">
        <v>0</v>
      </c>
      <c r="O22" s="14">
        <v>0</v>
      </c>
      <c r="P22" s="14">
        <v>0</v>
      </c>
      <c r="Q22" s="14">
        <v>0</v>
      </c>
      <c r="R22" s="14">
        <v>7939</v>
      </c>
      <c r="S22" s="14">
        <v>0</v>
      </c>
      <c r="T22" s="14">
        <v>0</v>
      </c>
      <c r="U22" s="14">
        <v>4115</v>
      </c>
      <c r="V22" s="14">
        <v>0</v>
      </c>
      <c r="W22" s="14">
        <v>12054</v>
      </c>
      <c r="X22" s="14"/>
      <c r="Y22" s="14"/>
    </row>
    <row r="23" spans="1:25" x14ac:dyDescent="0.3">
      <c r="A23" t="s">
        <v>36</v>
      </c>
      <c r="B23" s="14">
        <v>0</v>
      </c>
      <c r="C23" s="14">
        <v>66</v>
      </c>
      <c r="D23" s="14">
        <v>0</v>
      </c>
      <c r="E23" s="14">
        <v>0</v>
      </c>
      <c r="F23" s="14">
        <v>0</v>
      </c>
      <c r="G23" s="14">
        <v>184</v>
      </c>
      <c r="H23" s="14">
        <v>0</v>
      </c>
      <c r="I23" s="14">
        <v>5</v>
      </c>
      <c r="J23" s="14">
        <v>117</v>
      </c>
      <c r="K23" s="14">
        <v>0</v>
      </c>
      <c r="L23" s="14">
        <v>372</v>
      </c>
      <c r="M23" s="14">
        <v>0</v>
      </c>
      <c r="N23" s="14">
        <v>1057</v>
      </c>
      <c r="O23" s="14">
        <v>0</v>
      </c>
      <c r="P23" s="14">
        <v>0</v>
      </c>
      <c r="Q23" s="14">
        <v>0</v>
      </c>
      <c r="R23" s="14">
        <v>42098</v>
      </c>
      <c r="S23" s="14">
        <v>0</v>
      </c>
      <c r="T23" s="14">
        <v>600</v>
      </c>
      <c r="U23" s="14">
        <v>1340</v>
      </c>
      <c r="V23" s="14">
        <v>0</v>
      </c>
      <c r="W23" s="14">
        <v>45095</v>
      </c>
      <c r="X23" s="14"/>
      <c r="Y23" s="14"/>
    </row>
    <row r="24" spans="1:25" x14ac:dyDescent="0.3">
      <c r="A24" t="s">
        <v>103</v>
      </c>
      <c r="B24" s="14">
        <v>6</v>
      </c>
      <c r="C24" s="14">
        <v>1</v>
      </c>
      <c r="D24" s="14">
        <v>0</v>
      </c>
      <c r="E24" s="14">
        <v>0</v>
      </c>
      <c r="F24" s="14">
        <v>0</v>
      </c>
      <c r="G24" s="14">
        <v>11</v>
      </c>
      <c r="H24" s="14">
        <v>0</v>
      </c>
      <c r="I24" s="14">
        <v>0</v>
      </c>
      <c r="J24" s="14">
        <v>0</v>
      </c>
      <c r="K24" s="14">
        <v>0</v>
      </c>
      <c r="L24" s="14">
        <v>18</v>
      </c>
      <c r="M24" s="14">
        <v>1825</v>
      </c>
      <c r="N24" s="14">
        <v>42</v>
      </c>
      <c r="O24" s="14">
        <v>0</v>
      </c>
      <c r="P24" s="14">
        <v>0</v>
      </c>
      <c r="Q24" s="14">
        <v>0</v>
      </c>
      <c r="R24" s="14">
        <v>16300</v>
      </c>
      <c r="S24" s="14">
        <v>0</v>
      </c>
      <c r="T24" s="14">
        <v>0</v>
      </c>
      <c r="U24" s="14">
        <v>0</v>
      </c>
      <c r="V24" s="14">
        <v>0</v>
      </c>
      <c r="W24" s="14">
        <v>18167</v>
      </c>
      <c r="X24" s="14">
        <v>6</v>
      </c>
      <c r="Y24" s="14">
        <v>32535</v>
      </c>
    </row>
    <row r="25" spans="1:25" x14ac:dyDescent="0.3">
      <c r="A25" t="s">
        <v>58</v>
      </c>
      <c r="B25" s="14"/>
      <c r="C25" s="14"/>
      <c r="D25" s="14"/>
      <c r="E25" s="14"/>
      <c r="F25" s="14"/>
      <c r="G25" s="14"/>
      <c r="H25" s="14"/>
      <c r="I25" s="14"/>
      <c r="J25" s="14"/>
      <c r="K25" s="14"/>
      <c r="L25" s="14"/>
      <c r="M25" s="14"/>
      <c r="N25" s="14"/>
      <c r="O25" s="14"/>
      <c r="P25" s="14"/>
      <c r="Q25" s="14"/>
      <c r="R25" s="14"/>
      <c r="S25" s="14"/>
      <c r="T25" s="14"/>
      <c r="U25" s="14"/>
      <c r="V25" s="14"/>
      <c r="W25" s="14"/>
      <c r="X25" s="14"/>
      <c r="Y25" s="14"/>
    </row>
    <row r="26" spans="1:25" x14ac:dyDescent="0.3">
      <c r="A26" t="s">
        <v>47</v>
      </c>
      <c r="B26" s="14">
        <v>0</v>
      </c>
      <c r="C26" s="14">
        <v>0</v>
      </c>
      <c r="D26" s="14">
        <v>0</v>
      </c>
      <c r="E26" s="14">
        <v>0</v>
      </c>
      <c r="F26" s="14">
        <v>0</v>
      </c>
      <c r="G26" s="14">
        <v>10</v>
      </c>
      <c r="H26" s="14">
        <v>666</v>
      </c>
      <c r="I26" s="14">
        <v>0</v>
      </c>
      <c r="J26" s="14">
        <v>0</v>
      </c>
      <c r="K26" s="14">
        <v>0</v>
      </c>
      <c r="L26" s="14">
        <v>676</v>
      </c>
      <c r="M26" s="14">
        <v>0</v>
      </c>
      <c r="N26" s="14">
        <v>0</v>
      </c>
      <c r="O26" s="14">
        <v>0</v>
      </c>
      <c r="P26" s="14">
        <v>0</v>
      </c>
      <c r="Q26" s="14">
        <v>0</v>
      </c>
      <c r="R26" s="14">
        <v>2432</v>
      </c>
      <c r="S26" s="14">
        <v>363</v>
      </c>
      <c r="T26" s="14">
        <v>0</v>
      </c>
      <c r="U26" s="14">
        <v>0</v>
      </c>
      <c r="V26" s="14">
        <v>0</v>
      </c>
      <c r="W26" s="14">
        <v>2795</v>
      </c>
      <c r="X26" s="14"/>
      <c r="Y26" s="14"/>
    </row>
    <row r="27" spans="1:25" x14ac:dyDescent="0.3">
      <c r="A27" t="s">
        <v>87</v>
      </c>
      <c r="B27" s="14">
        <v>0</v>
      </c>
      <c r="C27" s="14">
        <v>235</v>
      </c>
      <c r="D27" s="14">
        <v>0</v>
      </c>
      <c r="E27" s="14">
        <v>1</v>
      </c>
      <c r="F27" s="14">
        <v>0</v>
      </c>
      <c r="G27" s="14">
        <v>76</v>
      </c>
      <c r="H27" s="14">
        <v>0</v>
      </c>
      <c r="I27" s="14">
        <v>0</v>
      </c>
      <c r="J27" s="14">
        <v>35</v>
      </c>
      <c r="K27" s="14">
        <v>0</v>
      </c>
      <c r="L27" s="14">
        <v>347</v>
      </c>
      <c r="M27" s="14">
        <v>0</v>
      </c>
      <c r="N27" s="14">
        <v>1472</v>
      </c>
      <c r="O27" s="14">
        <v>0</v>
      </c>
      <c r="P27" s="14">
        <v>100</v>
      </c>
      <c r="Q27" s="14">
        <v>0</v>
      </c>
      <c r="R27" s="14">
        <v>7102</v>
      </c>
      <c r="S27" s="14">
        <v>0</v>
      </c>
      <c r="T27" s="14">
        <v>0</v>
      </c>
      <c r="U27" s="14">
        <v>216</v>
      </c>
      <c r="V27" s="14">
        <v>0</v>
      </c>
      <c r="W27" s="14">
        <v>8890</v>
      </c>
      <c r="X27" s="14">
        <v>3</v>
      </c>
      <c r="Y27" s="14">
        <v>345000</v>
      </c>
    </row>
    <row r="28" spans="1:25" x14ac:dyDescent="0.3">
      <c r="A28" t="s">
        <v>88</v>
      </c>
      <c r="B28" s="14">
        <v>0</v>
      </c>
      <c r="C28" s="14">
        <v>0</v>
      </c>
      <c r="D28" s="14">
        <v>0</v>
      </c>
      <c r="E28" s="14">
        <v>60</v>
      </c>
      <c r="F28" s="14">
        <v>1</v>
      </c>
      <c r="G28" s="14">
        <v>1</v>
      </c>
      <c r="H28" s="14">
        <v>0</v>
      </c>
      <c r="I28" s="14">
        <v>0</v>
      </c>
      <c r="J28" s="14">
        <v>0</v>
      </c>
      <c r="K28" s="14">
        <v>0</v>
      </c>
      <c r="L28" s="14">
        <v>62</v>
      </c>
      <c r="M28" s="14">
        <v>0</v>
      </c>
      <c r="N28" s="14">
        <v>0</v>
      </c>
      <c r="O28" s="14">
        <v>0</v>
      </c>
      <c r="P28" s="14">
        <v>400</v>
      </c>
      <c r="Q28" s="14">
        <v>0</v>
      </c>
      <c r="R28" s="14">
        <v>3200</v>
      </c>
      <c r="S28" s="14">
        <v>0</v>
      </c>
      <c r="T28" s="14">
        <v>0</v>
      </c>
      <c r="U28" s="14">
        <v>0</v>
      </c>
      <c r="V28" s="14">
        <v>0</v>
      </c>
      <c r="W28" s="14">
        <v>3600</v>
      </c>
      <c r="X28" s="14"/>
      <c r="Y28" s="14"/>
    </row>
    <row r="29" spans="1:25" x14ac:dyDescent="0.3">
      <c r="A29" t="s">
        <v>51</v>
      </c>
      <c r="B29" s="14">
        <v>0</v>
      </c>
      <c r="C29" s="14">
        <v>55</v>
      </c>
      <c r="D29" s="14">
        <v>1064</v>
      </c>
      <c r="E29" s="14">
        <v>991</v>
      </c>
      <c r="F29" s="14">
        <v>9</v>
      </c>
      <c r="G29" s="14">
        <v>70</v>
      </c>
      <c r="H29" s="14">
        <v>57</v>
      </c>
      <c r="I29" s="14">
        <v>206</v>
      </c>
      <c r="J29" s="14">
        <v>7</v>
      </c>
      <c r="K29" s="14">
        <v>244</v>
      </c>
      <c r="L29" s="14">
        <v>2703</v>
      </c>
      <c r="M29" s="14">
        <v>0</v>
      </c>
      <c r="N29" s="14">
        <v>1572</v>
      </c>
      <c r="O29" s="14">
        <v>35130</v>
      </c>
      <c r="P29" s="14">
        <v>33353</v>
      </c>
      <c r="Q29" s="14">
        <v>5498</v>
      </c>
      <c r="R29" s="14">
        <v>10634</v>
      </c>
      <c r="S29" s="14">
        <v>26</v>
      </c>
      <c r="T29" s="14">
        <v>7256</v>
      </c>
      <c r="U29" s="14">
        <v>179</v>
      </c>
      <c r="V29" s="14">
        <v>13466</v>
      </c>
      <c r="W29" s="14">
        <v>107114</v>
      </c>
      <c r="X29" s="14">
        <v>13</v>
      </c>
      <c r="Y29" s="14">
        <v>143</v>
      </c>
    </row>
    <row r="30" spans="1:25" x14ac:dyDescent="0.3">
      <c r="A30" t="s">
        <v>104</v>
      </c>
      <c r="B30" s="14">
        <v>1</v>
      </c>
      <c r="C30" s="14">
        <v>42</v>
      </c>
      <c r="D30" s="14">
        <v>0</v>
      </c>
      <c r="E30" s="14">
        <v>0</v>
      </c>
      <c r="F30" s="14">
        <v>0</v>
      </c>
      <c r="G30" s="14">
        <v>20</v>
      </c>
      <c r="H30" s="14">
        <v>0</v>
      </c>
      <c r="I30" s="14">
        <v>0</v>
      </c>
      <c r="J30" s="14">
        <v>183</v>
      </c>
      <c r="K30" s="14">
        <v>4</v>
      </c>
      <c r="L30" s="14">
        <v>250</v>
      </c>
      <c r="M30" s="14">
        <v>150</v>
      </c>
      <c r="N30" s="14">
        <v>749</v>
      </c>
      <c r="O30" s="14">
        <v>0</v>
      </c>
      <c r="P30" s="14">
        <v>0</v>
      </c>
      <c r="Q30" s="14">
        <v>0</v>
      </c>
      <c r="R30" s="14">
        <v>7722</v>
      </c>
      <c r="S30" s="14">
        <v>0</v>
      </c>
      <c r="T30" s="14">
        <v>0</v>
      </c>
      <c r="U30" s="14">
        <v>11046</v>
      </c>
      <c r="V30" s="14">
        <v>47</v>
      </c>
      <c r="W30" s="14">
        <v>19714</v>
      </c>
      <c r="X30" s="14"/>
      <c r="Y30" s="14"/>
    </row>
    <row r="31" spans="1:25" x14ac:dyDescent="0.3">
      <c r="A31" t="s">
        <v>105</v>
      </c>
      <c r="B31" s="14">
        <v>1622</v>
      </c>
      <c r="C31" s="14">
        <v>683</v>
      </c>
      <c r="D31" s="14">
        <v>0</v>
      </c>
      <c r="E31" s="14">
        <v>0</v>
      </c>
      <c r="F31" s="14">
        <v>0</v>
      </c>
      <c r="G31" s="14">
        <v>17</v>
      </c>
      <c r="H31" s="14">
        <v>75</v>
      </c>
      <c r="I31" s="14">
        <v>0</v>
      </c>
      <c r="J31" s="14">
        <v>37</v>
      </c>
      <c r="K31" s="14">
        <v>0</v>
      </c>
      <c r="L31" s="14">
        <v>2434</v>
      </c>
      <c r="M31" s="14">
        <v>1015</v>
      </c>
      <c r="N31" s="14">
        <v>4627</v>
      </c>
      <c r="O31" s="14">
        <v>0</v>
      </c>
      <c r="P31" s="14">
        <v>0</v>
      </c>
      <c r="Q31" s="14">
        <v>0</v>
      </c>
      <c r="R31" s="14">
        <v>2001</v>
      </c>
      <c r="S31" s="14">
        <v>236</v>
      </c>
      <c r="T31" s="14">
        <v>0</v>
      </c>
      <c r="U31" s="14">
        <v>142</v>
      </c>
      <c r="V31" s="14">
        <v>0</v>
      </c>
      <c r="W31" s="14">
        <v>8021</v>
      </c>
      <c r="X31" s="14">
        <v>1</v>
      </c>
      <c r="Y31" s="14">
        <v>16</v>
      </c>
    </row>
    <row r="32" spans="1:25" x14ac:dyDescent="0.3">
      <c r="A32" t="s">
        <v>106</v>
      </c>
      <c r="B32" s="14">
        <v>0</v>
      </c>
      <c r="C32" s="14">
        <v>84</v>
      </c>
      <c r="D32" s="14">
        <v>0</v>
      </c>
      <c r="E32" s="14">
        <v>0</v>
      </c>
      <c r="F32" s="14">
        <v>0</v>
      </c>
      <c r="G32" s="14">
        <v>26</v>
      </c>
      <c r="H32" s="14">
        <v>0</v>
      </c>
      <c r="I32" s="14">
        <v>0</v>
      </c>
      <c r="J32" s="14">
        <v>63</v>
      </c>
      <c r="K32" s="14">
        <v>0</v>
      </c>
      <c r="L32" s="14">
        <v>173</v>
      </c>
      <c r="M32" s="14">
        <v>0</v>
      </c>
      <c r="N32" s="14">
        <v>795</v>
      </c>
      <c r="O32" s="14">
        <v>0</v>
      </c>
      <c r="P32" s="14">
        <v>0</v>
      </c>
      <c r="Q32" s="14">
        <v>0</v>
      </c>
      <c r="R32" s="14">
        <v>962</v>
      </c>
      <c r="S32" s="14">
        <v>0</v>
      </c>
      <c r="T32" s="14">
        <v>0</v>
      </c>
      <c r="U32" s="14">
        <v>141</v>
      </c>
      <c r="V32" s="14">
        <v>0</v>
      </c>
      <c r="W32" s="14">
        <v>1898</v>
      </c>
      <c r="X32" s="14"/>
      <c r="Y32" s="14"/>
    </row>
    <row r="33" spans="1:25" x14ac:dyDescent="0.3">
      <c r="A33" t="s">
        <v>37</v>
      </c>
      <c r="B33" s="14">
        <v>0</v>
      </c>
      <c r="C33" s="14">
        <v>8</v>
      </c>
      <c r="D33" s="14">
        <v>0</v>
      </c>
      <c r="E33" s="14">
        <v>0</v>
      </c>
      <c r="F33" s="14">
        <v>0</v>
      </c>
      <c r="G33" s="14">
        <v>13</v>
      </c>
      <c r="H33" s="14">
        <v>0</v>
      </c>
      <c r="I33" s="14">
        <v>0</v>
      </c>
      <c r="J33" s="14">
        <v>0</v>
      </c>
      <c r="K33" s="14">
        <v>0</v>
      </c>
      <c r="L33" s="14">
        <v>21</v>
      </c>
      <c r="M33" s="14">
        <v>0</v>
      </c>
      <c r="N33" s="14">
        <v>430</v>
      </c>
      <c r="O33" s="14">
        <v>0</v>
      </c>
      <c r="P33" s="14">
        <v>0</v>
      </c>
      <c r="Q33" s="14">
        <v>0</v>
      </c>
      <c r="R33" s="14">
        <v>7052</v>
      </c>
      <c r="S33" s="14">
        <v>0</v>
      </c>
      <c r="T33" s="14">
        <v>0</v>
      </c>
      <c r="U33" s="14">
        <v>0</v>
      </c>
      <c r="V33" s="14">
        <v>0</v>
      </c>
      <c r="W33" s="14">
        <v>7482</v>
      </c>
      <c r="X33" s="14"/>
      <c r="Y33" s="14"/>
    </row>
    <row r="34" spans="1:25" x14ac:dyDescent="0.3">
      <c r="A34" t="s">
        <v>130</v>
      </c>
      <c r="B34" s="14"/>
      <c r="C34" s="14"/>
      <c r="D34" s="14"/>
      <c r="E34" s="14"/>
      <c r="F34" s="14"/>
      <c r="G34" s="14"/>
      <c r="H34" s="14"/>
      <c r="I34" s="14"/>
      <c r="J34" s="14"/>
      <c r="K34" s="14"/>
      <c r="L34" s="14"/>
      <c r="M34" s="14"/>
      <c r="N34" s="14"/>
      <c r="O34" s="14"/>
      <c r="P34" s="14"/>
      <c r="Q34" s="14"/>
      <c r="R34" s="14"/>
      <c r="S34" s="14"/>
      <c r="T34" s="14"/>
      <c r="U34" s="14"/>
      <c r="V34" s="14"/>
      <c r="W34" s="14"/>
      <c r="X34" s="14"/>
      <c r="Y34" s="14"/>
    </row>
    <row r="35" spans="1:25" x14ac:dyDescent="0.3">
      <c r="A35" s="32" t="s">
        <v>43</v>
      </c>
      <c r="B35" s="33"/>
      <c r="C35" s="33"/>
      <c r="D35" s="33"/>
      <c r="E35" s="33"/>
      <c r="F35" s="33"/>
      <c r="G35" s="33"/>
      <c r="H35" s="33"/>
      <c r="I35" s="33"/>
      <c r="J35" s="33"/>
      <c r="K35" s="33"/>
      <c r="L35" s="34"/>
      <c r="M35" s="44"/>
      <c r="N35" s="44"/>
      <c r="O35" s="44"/>
      <c r="P35" s="44"/>
      <c r="Q35" s="44"/>
      <c r="R35" s="44"/>
      <c r="S35" s="44"/>
      <c r="T35" s="44"/>
      <c r="U35" s="44"/>
      <c r="V35" s="44"/>
      <c r="W35" s="45"/>
      <c r="X35" s="42"/>
      <c r="Y35" s="43"/>
    </row>
    <row r="36" spans="1:25" x14ac:dyDescent="0.3">
      <c r="A36" t="s">
        <v>107</v>
      </c>
      <c r="B36" s="14">
        <v>0</v>
      </c>
      <c r="C36" s="14">
        <v>22</v>
      </c>
      <c r="D36" s="14">
        <v>0</v>
      </c>
      <c r="E36" s="14">
        <v>0</v>
      </c>
      <c r="F36" s="14">
        <v>0</v>
      </c>
      <c r="G36" s="14">
        <v>5</v>
      </c>
      <c r="H36" s="14">
        <v>0</v>
      </c>
      <c r="I36" s="14">
        <v>0</v>
      </c>
      <c r="J36" s="14">
        <v>22</v>
      </c>
      <c r="K36" s="14">
        <v>3</v>
      </c>
      <c r="L36" s="14">
        <v>52</v>
      </c>
      <c r="M36" s="14">
        <v>0</v>
      </c>
      <c r="N36" s="14">
        <v>240</v>
      </c>
      <c r="O36" s="14">
        <v>0</v>
      </c>
      <c r="P36" s="14">
        <v>0</v>
      </c>
      <c r="Q36" s="14">
        <v>0</v>
      </c>
      <c r="R36" s="14">
        <v>1519</v>
      </c>
      <c r="S36" s="14">
        <v>0</v>
      </c>
      <c r="T36" s="14">
        <v>0</v>
      </c>
      <c r="U36" s="14">
        <v>299</v>
      </c>
      <c r="V36" s="14">
        <v>78</v>
      </c>
      <c r="W36" s="14">
        <v>2136</v>
      </c>
      <c r="X36" s="14"/>
      <c r="Y36" s="14"/>
    </row>
    <row r="37" spans="1:25" x14ac:dyDescent="0.3">
      <c r="A37" t="s">
        <v>89</v>
      </c>
      <c r="B37" s="14">
        <v>39</v>
      </c>
      <c r="C37" s="14">
        <v>72</v>
      </c>
      <c r="D37" s="14"/>
      <c r="E37" s="14">
        <v>2</v>
      </c>
      <c r="F37" s="14">
        <v>2</v>
      </c>
      <c r="G37" s="14">
        <v>4</v>
      </c>
      <c r="H37" s="14"/>
      <c r="I37" s="14"/>
      <c r="J37" s="14">
        <v>37</v>
      </c>
      <c r="K37" s="14"/>
      <c r="L37" s="14">
        <v>156</v>
      </c>
      <c r="M37" s="14">
        <v>71</v>
      </c>
      <c r="N37" s="14">
        <v>1874</v>
      </c>
      <c r="O37" s="14"/>
      <c r="P37" s="14">
        <v>107</v>
      </c>
      <c r="Q37" s="14">
        <v>300</v>
      </c>
      <c r="R37" s="14">
        <v>174</v>
      </c>
      <c r="S37" s="14"/>
      <c r="T37" s="14"/>
      <c r="U37" s="14">
        <v>36</v>
      </c>
      <c r="V37" s="14"/>
      <c r="W37" s="14">
        <v>2562</v>
      </c>
      <c r="X37" s="14"/>
      <c r="Y37" s="14"/>
    </row>
    <row r="38" spans="1:25" x14ac:dyDescent="0.3">
      <c r="A38" t="s">
        <v>131</v>
      </c>
      <c r="B38" s="14"/>
      <c r="C38" s="14"/>
      <c r="D38" s="14"/>
      <c r="E38" s="14"/>
      <c r="F38" s="14"/>
      <c r="G38" s="14"/>
      <c r="H38" s="14"/>
      <c r="I38" s="14"/>
      <c r="J38" s="14"/>
      <c r="K38" s="14"/>
      <c r="L38" s="14"/>
      <c r="M38" s="14"/>
      <c r="N38" s="14"/>
      <c r="O38" s="14"/>
      <c r="P38" s="14"/>
      <c r="Q38" s="14"/>
      <c r="R38" s="14"/>
      <c r="S38" s="14"/>
      <c r="T38" s="14"/>
      <c r="U38" s="14"/>
      <c r="V38" s="14"/>
      <c r="W38" s="14"/>
      <c r="X38" s="14"/>
      <c r="Y38" s="14"/>
    </row>
    <row r="39" spans="1:25" x14ac:dyDescent="0.3">
      <c r="A39" t="s">
        <v>94</v>
      </c>
      <c r="B39" s="14">
        <v>5</v>
      </c>
      <c r="C39" s="14">
        <v>104</v>
      </c>
      <c r="D39" s="14">
        <v>0</v>
      </c>
      <c r="E39" s="14">
        <v>0</v>
      </c>
      <c r="F39" s="14">
        <v>0</v>
      </c>
      <c r="G39" s="14">
        <v>12</v>
      </c>
      <c r="H39" s="14">
        <v>0</v>
      </c>
      <c r="I39" s="14">
        <v>0</v>
      </c>
      <c r="J39" s="14">
        <v>21</v>
      </c>
      <c r="K39" s="14">
        <v>0</v>
      </c>
      <c r="L39" s="14">
        <v>142</v>
      </c>
      <c r="M39" s="14">
        <v>515</v>
      </c>
      <c r="N39" s="14">
        <v>1643</v>
      </c>
      <c r="O39" s="14">
        <v>0</v>
      </c>
      <c r="P39" s="14">
        <v>0</v>
      </c>
      <c r="Q39" s="14">
        <v>0</v>
      </c>
      <c r="R39" s="14">
        <v>1337</v>
      </c>
      <c r="S39" s="14">
        <v>0</v>
      </c>
      <c r="T39" s="14">
        <v>0</v>
      </c>
      <c r="U39" s="14">
        <v>136</v>
      </c>
      <c r="V39" s="14">
        <v>0</v>
      </c>
      <c r="W39" s="14">
        <v>3631</v>
      </c>
      <c r="X39" s="14"/>
      <c r="Y39" s="14"/>
    </row>
    <row r="40" spans="1:25" x14ac:dyDescent="0.3">
      <c r="A40" t="s">
        <v>38</v>
      </c>
      <c r="B40" s="14">
        <v>40</v>
      </c>
      <c r="C40" s="14">
        <v>611</v>
      </c>
      <c r="D40" s="14">
        <v>338</v>
      </c>
      <c r="E40" s="14">
        <v>305</v>
      </c>
      <c r="F40" s="14">
        <v>0</v>
      </c>
      <c r="G40" s="14">
        <v>2395</v>
      </c>
      <c r="H40" s="14">
        <v>0</v>
      </c>
      <c r="I40" s="14">
        <v>0</v>
      </c>
      <c r="J40" s="14">
        <v>0</v>
      </c>
      <c r="K40" s="14">
        <v>170</v>
      </c>
      <c r="L40" s="14">
        <v>3859</v>
      </c>
      <c r="M40" s="14">
        <v>464</v>
      </c>
      <c r="N40" s="14">
        <v>72399</v>
      </c>
      <c r="O40" s="14">
        <v>773730</v>
      </c>
      <c r="P40" s="14">
        <v>202453</v>
      </c>
      <c r="Q40" s="14">
        <v>0</v>
      </c>
      <c r="R40" s="14">
        <v>114558</v>
      </c>
      <c r="S40" s="14">
        <v>0</v>
      </c>
      <c r="T40" s="14">
        <v>0</v>
      </c>
      <c r="U40" s="14">
        <v>0</v>
      </c>
      <c r="V40" s="14">
        <v>53019</v>
      </c>
      <c r="W40" s="14">
        <v>1216623</v>
      </c>
      <c r="X40" s="14">
        <v>253</v>
      </c>
      <c r="Y40" s="14">
        <v>3627</v>
      </c>
    </row>
    <row r="41" spans="1:25" x14ac:dyDescent="0.3">
      <c r="A41" t="s">
        <v>39</v>
      </c>
      <c r="B41" s="14">
        <v>0</v>
      </c>
      <c r="C41" s="14">
        <v>34</v>
      </c>
      <c r="D41" s="14">
        <v>0</v>
      </c>
      <c r="E41" s="14">
        <v>0</v>
      </c>
      <c r="F41" s="14">
        <v>0</v>
      </c>
      <c r="G41" s="14">
        <v>54</v>
      </c>
      <c r="H41" s="14">
        <v>0</v>
      </c>
      <c r="I41" s="14">
        <v>0</v>
      </c>
      <c r="J41" s="14">
        <v>725</v>
      </c>
      <c r="K41" s="14">
        <v>250</v>
      </c>
      <c r="L41" s="14">
        <v>1063</v>
      </c>
      <c r="M41" s="14">
        <v>0</v>
      </c>
      <c r="N41" s="14">
        <v>867</v>
      </c>
      <c r="O41" s="14">
        <v>0</v>
      </c>
      <c r="P41" s="14">
        <v>0</v>
      </c>
      <c r="Q41" s="14">
        <v>0</v>
      </c>
      <c r="R41" s="14">
        <v>5351</v>
      </c>
      <c r="S41" s="14">
        <v>0</v>
      </c>
      <c r="T41" s="14">
        <v>0</v>
      </c>
      <c r="U41" s="14">
        <v>36942</v>
      </c>
      <c r="V41" s="14">
        <v>9889</v>
      </c>
      <c r="W41" s="14">
        <v>53049</v>
      </c>
      <c r="X41" s="14">
        <v>35</v>
      </c>
      <c r="Y41" s="14">
        <v>614</v>
      </c>
    </row>
    <row r="42" spans="1:25" x14ac:dyDescent="0.3">
      <c r="A42" s="41" t="s">
        <v>114</v>
      </c>
      <c r="B42" s="14">
        <v>0</v>
      </c>
      <c r="C42" s="14">
        <v>0</v>
      </c>
      <c r="D42" s="14">
        <v>0</v>
      </c>
      <c r="E42" s="14">
        <v>0</v>
      </c>
      <c r="F42" s="14">
        <v>0</v>
      </c>
      <c r="G42" s="14">
        <v>36</v>
      </c>
      <c r="H42" s="14">
        <v>0</v>
      </c>
      <c r="I42" s="14">
        <v>0</v>
      </c>
      <c r="J42" s="14">
        <v>37</v>
      </c>
      <c r="K42" s="14">
        <v>1</v>
      </c>
      <c r="L42" s="14">
        <v>74</v>
      </c>
      <c r="M42" s="14">
        <v>0</v>
      </c>
      <c r="N42" s="14">
        <v>0</v>
      </c>
      <c r="O42" s="14">
        <v>0</v>
      </c>
      <c r="P42" s="14">
        <v>0</v>
      </c>
      <c r="Q42" s="14">
        <v>0</v>
      </c>
      <c r="R42" s="14">
        <v>1378</v>
      </c>
      <c r="S42" s="14">
        <v>0</v>
      </c>
      <c r="T42" s="14">
        <v>0</v>
      </c>
      <c r="U42" s="14">
        <v>28</v>
      </c>
      <c r="V42" s="14">
        <v>196</v>
      </c>
      <c r="W42" s="14">
        <v>1602</v>
      </c>
      <c r="X42" s="14"/>
      <c r="Y42" s="14"/>
    </row>
    <row r="43" spans="1:25" x14ac:dyDescent="0.3">
      <c r="A43" t="s">
        <v>108</v>
      </c>
      <c r="B43" s="14">
        <v>0</v>
      </c>
      <c r="C43" s="14">
        <v>0</v>
      </c>
      <c r="D43" s="14">
        <v>0</v>
      </c>
      <c r="E43" s="14">
        <v>0</v>
      </c>
      <c r="F43" s="14">
        <v>0</v>
      </c>
      <c r="G43" s="14">
        <v>60</v>
      </c>
      <c r="H43" s="14">
        <v>0</v>
      </c>
      <c r="I43" s="14">
        <v>0</v>
      </c>
      <c r="J43" s="14">
        <v>105</v>
      </c>
      <c r="K43" s="14">
        <v>39</v>
      </c>
      <c r="L43" s="14">
        <v>204</v>
      </c>
      <c r="M43" s="14">
        <v>0</v>
      </c>
      <c r="N43" s="14">
        <v>0</v>
      </c>
      <c r="O43" s="14">
        <v>0</v>
      </c>
      <c r="P43" s="14">
        <v>0</v>
      </c>
      <c r="Q43" s="14">
        <v>0</v>
      </c>
      <c r="R43" s="14">
        <v>15231</v>
      </c>
      <c r="S43" s="14">
        <v>0</v>
      </c>
      <c r="T43" s="14">
        <v>0</v>
      </c>
      <c r="U43" s="14">
        <v>163</v>
      </c>
      <c r="V43" s="14">
        <v>687</v>
      </c>
      <c r="W43" s="14">
        <v>16081</v>
      </c>
      <c r="X43" s="14">
        <v>163</v>
      </c>
      <c r="Y43" s="14">
        <v>1698</v>
      </c>
    </row>
    <row r="44" spans="1:25" x14ac:dyDescent="0.3">
      <c r="A44" t="s">
        <v>59</v>
      </c>
      <c r="B44" s="14">
        <v>0</v>
      </c>
      <c r="C44" s="14">
        <v>2</v>
      </c>
      <c r="D44" s="14">
        <v>0</v>
      </c>
      <c r="E44" s="14">
        <v>0</v>
      </c>
      <c r="F44" s="14">
        <v>0</v>
      </c>
      <c r="G44" s="14">
        <v>45</v>
      </c>
      <c r="H44" s="14">
        <v>0</v>
      </c>
      <c r="I44" s="14">
        <v>0</v>
      </c>
      <c r="J44" s="14">
        <v>82</v>
      </c>
      <c r="K44" s="14">
        <v>2</v>
      </c>
      <c r="L44" s="14">
        <v>131</v>
      </c>
      <c r="M44" s="14">
        <v>0</v>
      </c>
      <c r="N44" s="14">
        <v>4</v>
      </c>
      <c r="O44" s="14">
        <v>0</v>
      </c>
      <c r="P44" s="14">
        <v>0</v>
      </c>
      <c r="Q44" s="14">
        <v>0</v>
      </c>
      <c r="R44" s="14">
        <v>2354</v>
      </c>
      <c r="S44" s="14">
        <v>0</v>
      </c>
      <c r="T44" s="14">
        <v>0</v>
      </c>
      <c r="U44" s="14">
        <v>215</v>
      </c>
      <c r="V44" s="14">
        <v>63</v>
      </c>
      <c r="W44" s="14">
        <v>2636</v>
      </c>
      <c r="X44" s="14">
        <v>4</v>
      </c>
      <c r="Y44" s="14">
        <v>6</v>
      </c>
    </row>
    <row r="45" spans="1:25" x14ac:dyDescent="0.3">
      <c r="A45" t="s">
        <v>109</v>
      </c>
      <c r="B45" s="14">
        <v>8</v>
      </c>
      <c r="C45" s="14">
        <v>3</v>
      </c>
      <c r="D45" s="14">
        <v>0</v>
      </c>
      <c r="E45" s="14">
        <v>0</v>
      </c>
      <c r="F45" s="14">
        <v>3</v>
      </c>
      <c r="G45" s="14">
        <v>25</v>
      </c>
      <c r="H45" s="14">
        <v>0</v>
      </c>
      <c r="I45" s="14">
        <v>0</v>
      </c>
      <c r="J45" s="14">
        <v>132</v>
      </c>
      <c r="K45" s="14">
        <v>27</v>
      </c>
      <c r="L45" s="14">
        <v>198</v>
      </c>
      <c r="M45" s="14">
        <v>80</v>
      </c>
      <c r="N45" s="14">
        <v>30</v>
      </c>
      <c r="O45" s="14">
        <v>0</v>
      </c>
      <c r="P45" s="14">
        <v>0</v>
      </c>
      <c r="Q45" s="14">
        <v>364</v>
      </c>
      <c r="R45" s="14">
        <v>657</v>
      </c>
      <c r="S45" s="14">
        <v>0</v>
      </c>
      <c r="T45" s="14">
        <v>0</v>
      </c>
      <c r="U45" s="14">
        <v>1159</v>
      </c>
      <c r="V45" s="14">
        <v>80</v>
      </c>
      <c r="W45" s="14">
        <v>2370</v>
      </c>
      <c r="X45" s="14"/>
      <c r="Y45" s="14"/>
    </row>
    <row r="46" spans="1:25" x14ac:dyDescent="0.3">
      <c r="A46" t="s">
        <v>110</v>
      </c>
      <c r="B46" s="14">
        <v>0</v>
      </c>
      <c r="C46" s="14">
        <v>0</v>
      </c>
      <c r="D46" s="14">
        <v>0</v>
      </c>
      <c r="E46" s="14">
        <v>0</v>
      </c>
      <c r="F46" s="14">
        <v>0</v>
      </c>
      <c r="G46" s="14">
        <v>617</v>
      </c>
      <c r="H46" s="14">
        <v>0</v>
      </c>
      <c r="I46" s="14">
        <v>0</v>
      </c>
      <c r="J46" s="14">
        <v>0</v>
      </c>
      <c r="K46" s="14">
        <v>0</v>
      </c>
      <c r="L46" s="14">
        <v>617</v>
      </c>
      <c r="M46" s="14">
        <v>0</v>
      </c>
      <c r="N46" s="14">
        <v>0</v>
      </c>
      <c r="O46" s="14">
        <v>0</v>
      </c>
      <c r="P46" s="14">
        <v>0</v>
      </c>
      <c r="Q46" s="14">
        <v>0</v>
      </c>
      <c r="R46" s="14">
        <v>18232</v>
      </c>
      <c r="S46" s="14">
        <v>0</v>
      </c>
      <c r="T46" s="14">
        <v>0</v>
      </c>
      <c r="U46" s="14">
        <v>0</v>
      </c>
      <c r="V46" s="14">
        <v>0</v>
      </c>
      <c r="W46" s="14">
        <v>18232</v>
      </c>
      <c r="X46" s="14">
        <v>90</v>
      </c>
      <c r="Y46" s="14">
        <v>6045</v>
      </c>
    </row>
    <row r="47" spans="1:25" x14ac:dyDescent="0.3">
      <c r="A47" t="s">
        <v>126</v>
      </c>
      <c r="B47" s="14">
        <v>15</v>
      </c>
      <c r="C47" s="14">
        <v>28</v>
      </c>
      <c r="D47" s="14">
        <v>57</v>
      </c>
      <c r="E47" s="14"/>
      <c r="F47" s="14">
        <v>3</v>
      </c>
      <c r="G47" s="14">
        <v>137</v>
      </c>
      <c r="H47" s="14"/>
      <c r="I47" s="14">
        <v>3</v>
      </c>
      <c r="J47" s="14">
        <v>86</v>
      </c>
      <c r="K47" s="14">
        <v>141</v>
      </c>
      <c r="L47" s="14">
        <v>470</v>
      </c>
      <c r="M47" s="14">
        <v>5712</v>
      </c>
      <c r="N47" s="14">
        <v>6055</v>
      </c>
      <c r="O47" s="14">
        <v>38888</v>
      </c>
      <c r="P47" s="14"/>
      <c r="Q47" s="14">
        <v>13891</v>
      </c>
      <c r="R47" s="14">
        <v>219805</v>
      </c>
      <c r="S47" s="14"/>
      <c r="T47" s="14">
        <v>132</v>
      </c>
      <c r="U47" s="14">
        <v>3725</v>
      </c>
      <c r="V47" s="14">
        <v>45571</v>
      </c>
      <c r="W47" s="14">
        <v>333779</v>
      </c>
      <c r="X47" s="14">
        <v>3</v>
      </c>
      <c r="Y47" s="14">
        <v>154602</v>
      </c>
    </row>
    <row r="48" spans="1:25" x14ac:dyDescent="0.3">
      <c r="A48" t="s">
        <v>60</v>
      </c>
      <c r="B48" s="14">
        <v>0</v>
      </c>
      <c r="C48" s="14">
        <v>53</v>
      </c>
      <c r="D48" s="14">
        <v>0</v>
      </c>
      <c r="E48" s="14">
        <v>0</v>
      </c>
      <c r="F48" s="14">
        <v>0</v>
      </c>
      <c r="G48" s="14">
        <v>19</v>
      </c>
      <c r="H48" s="14">
        <v>12</v>
      </c>
      <c r="I48" s="14">
        <v>0</v>
      </c>
      <c r="J48" s="14">
        <v>52</v>
      </c>
      <c r="K48" s="14">
        <v>0</v>
      </c>
      <c r="L48" s="14">
        <v>136</v>
      </c>
      <c r="M48" s="14">
        <v>0</v>
      </c>
      <c r="N48" s="14">
        <v>2425</v>
      </c>
      <c r="O48" s="14">
        <v>0</v>
      </c>
      <c r="P48" s="14">
        <v>0</v>
      </c>
      <c r="Q48" s="14">
        <v>0</v>
      </c>
      <c r="R48" s="14">
        <v>5585</v>
      </c>
      <c r="S48" s="14">
        <v>945</v>
      </c>
      <c r="T48" s="14">
        <v>0</v>
      </c>
      <c r="U48" s="14">
        <v>915</v>
      </c>
      <c r="V48" s="14">
        <v>0</v>
      </c>
      <c r="W48" s="14">
        <v>9870</v>
      </c>
      <c r="X48" s="14">
        <v>8</v>
      </c>
      <c r="Y48" s="14">
        <v>13000</v>
      </c>
    </row>
    <row r="49" spans="1:25" x14ac:dyDescent="0.3">
      <c r="A49" t="s">
        <v>40</v>
      </c>
      <c r="B49" s="14">
        <v>6</v>
      </c>
      <c r="C49" s="14">
        <v>41</v>
      </c>
      <c r="D49" s="14">
        <v>0</v>
      </c>
      <c r="E49" s="14">
        <v>0</v>
      </c>
      <c r="F49" s="14">
        <v>0</v>
      </c>
      <c r="G49" s="14">
        <v>75</v>
      </c>
      <c r="H49" s="14">
        <v>0</v>
      </c>
      <c r="I49" s="14">
        <v>4</v>
      </c>
      <c r="J49" s="14">
        <v>4</v>
      </c>
      <c r="K49" s="14">
        <v>27</v>
      </c>
      <c r="L49" s="14">
        <v>157</v>
      </c>
      <c r="M49" s="14">
        <v>495</v>
      </c>
      <c r="N49" s="14">
        <v>2909</v>
      </c>
      <c r="O49" s="14">
        <v>0</v>
      </c>
      <c r="P49" s="14">
        <v>0</v>
      </c>
      <c r="Q49" s="14">
        <v>0</v>
      </c>
      <c r="R49" s="14">
        <v>44105</v>
      </c>
      <c r="S49" s="14">
        <v>0</v>
      </c>
      <c r="T49" s="14">
        <v>48</v>
      </c>
      <c r="U49" s="14">
        <v>2953</v>
      </c>
      <c r="V49" s="14">
        <v>1404</v>
      </c>
      <c r="W49" s="14">
        <v>51914</v>
      </c>
      <c r="X49" s="14">
        <v>352</v>
      </c>
      <c r="Y49" s="14">
        <v>179946</v>
      </c>
    </row>
    <row r="50" spans="1:25" x14ac:dyDescent="0.3">
      <c r="A50" t="s">
        <v>52</v>
      </c>
      <c r="B50" s="14">
        <v>0</v>
      </c>
      <c r="C50" s="14">
        <v>2</v>
      </c>
      <c r="D50" s="14">
        <v>0</v>
      </c>
      <c r="E50" s="14">
        <v>0</v>
      </c>
      <c r="F50" s="14">
        <v>0</v>
      </c>
      <c r="G50" s="14">
        <v>5</v>
      </c>
      <c r="H50" s="14">
        <v>15</v>
      </c>
      <c r="I50" s="14">
        <v>0</v>
      </c>
      <c r="J50" s="14">
        <v>4</v>
      </c>
      <c r="K50" s="14">
        <v>0</v>
      </c>
      <c r="L50" s="14">
        <v>26</v>
      </c>
      <c r="M50" s="14">
        <v>0</v>
      </c>
      <c r="N50" s="14">
        <v>145</v>
      </c>
      <c r="O50" s="14">
        <v>0</v>
      </c>
      <c r="P50" s="14">
        <v>0</v>
      </c>
      <c r="Q50" s="14">
        <v>0</v>
      </c>
      <c r="R50" s="14">
        <v>382</v>
      </c>
      <c r="S50" s="14">
        <v>613</v>
      </c>
      <c r="T50" s="14">
        <v>0</v>
      </c>
      <c r="U50" s="14">
        <v>68</v>
      </c>
      <c r="V50" s="14">
        <v>0</v>
      </c>
      <c r="W50" s="14">
        <v>1208</v>
      </c>
      <c r="X50" s="14"/>
      <c r="Y50" s="14"/>
    </row>
    <row r="51" spans="1:25" x14ac:dyDescent="0.3">
      <c r="A51" t="s">
        <v>113</v>
      </c>
      <c r="B51" s="14">
        <v>0</v>
      </c>
      <c r="C51" s="14">
        <v>65</v>
      </c>
      <c r="D51" s="14">
        <v>245</v>
      </c>
      <c r="E51" s="14">
        <v>223</v>
      </c>
      <c r="F51" s="14">
        <v>0</v>
      </c>
      <c r="G51" s="14">
        <v>75</v>
      </c>
      <c r="H51" s="14">
        <v>0</v>
      </c>
      <c r="I51" s="14">
        <v>189</v>
      </c>
      <c r="J51" s="14">
        <v>0</v>
      </c>
      <c r="K51" s="14">
        <v>1</v>
      </c>
      <c r="L51" s="14">
        <v>798</v>
      </c>
      <c r="M51" s="14">
        <v>0</v>
      </c>
      <c r="N51" s="14">
        <v>2466</v>
      </c>
      <c r="O51" s="14">
        <v>260061</v>
      </c>
      <c r="P51" s="14">
        <v>165235</v>
      </c>
      <c r="Q51" s="14">
        <v>0</v>
      </c>
      <c r="R51" s="14">
        <v>1227</v>
      </c>
      <c r="S51" s="14">
        <v>0</v>
      </c>
      <c r="T51" s="14">
        <v>7129</v>
      </c>
      <c r="U51" s="14">
        <v>0</v>
      </c>
      <c r="V51" s="14">
        <v>50</v>
      </c>
      <c r="W51" s="14">
        <v>436168</v>
      </c>
      <c r="X51" s="14">
        <v>31</v>
      </c>
      <c r="Y51" s="14">
        <v>4661</v>
      </c>
    </row>
    <row r="52" spans="1:25" x14ac:dyDescent="0.3">
      <c r="A52" t="s">
        <v>41</v>
      </c>
      <c r="B52" s="14">
        <v>3</v>
      </c>
      <c r="C52" s="14">
        <v>84</v>
      </c>
      <c r="D52" s="14">
        <v>0</v>
      </c>
      <c r="E52" s="14">
        <v>0</v>
      </c>
      <c r="F52" s="14">
        <v>1</v>
      </c>
      <c r="G52" s="14">
        <v>11</v>
      </c>
      <c r="H52" s="14">
        <v>0</v>
      </c>
      <c r="I52" s="14">
        <v>0</v>
      </c>
      <c r="J52" s="14">
        <v>2</v>
      </c>
      <c r="K52" s="14">
        <v>0</v>
      </c>
      <c r="L52" s="14">
        <v>101</v>
      </c>
      <c r="M52" s="14">
        <v>8</v>
      </c>
      <c r="N52" s="14">
        <v>1012</v>
      </c>
      <c r="O52" s="14">
        <v>0</v>
      </c>
      <c r="P52" s="14">
        <v>0</v>
      </c>
      <c r="Q52" s="14">
        <v>200</v>
      </c>
      <c r="R52" s="14">
        <v>593</v>
      </c>
      <c r="S52" s="14">
        <v>0</v>
      </c>
      <c r="T52" s="14">
        <v>0</v>
      </c>
      <c r="U52" s="14">
        <v>10</v>
      </c>
      <c r="V52" s="14">
        <v>0</v>
      </c>
      <c r="W52" s="14">
        <v>1823</v>
      </c>
      <c r="X52" s="14">
        <v>60</v>
      </c>
      <c r="Y52" s="14">
        <v>1059</v>
      </c>
    </row>
    <row r="53" spans="1:25" x14ac:dyDescent="0.3">
      <c r="A53" t="s">
        <v>111</v>
      </c>
      <c r="B53" s="14">
        <v>0</v>
      </c>
      <c r="C53" s="14">
        <v>11</v>
      </c>
      <c r="D53" s="14">
        <v>0</v>
      </c>
      <c r="E53" s="14">
        <v>0</v>
      </c>
      <c r="F53" s="14">
        <v>15</v>
      </c>
      <c r="G53" s="14">
        <v>155</v>
      </c>
      <c r="H53" s="14">
        <v>0</v>
      </c>
      <c r="I53" s="14">
        <v>0</v>
      </c>
      <c r="J53" s="14">
        <v>164</v>
      </c>
      <c r="K53" s="14">
        <v>0</v>
      </c>
      <c r="L53" s="14">
        <v>345</v>
      </c>
      <c r="M53" s="14">
        <v>0</v>
      </c>
      <c r="N53" s="14">
        <v>87</v>
      </c>
      <c r="O53" s="14">
        <v>0</v>
      </c>
      <c r="P53" s="14">
        <v>0</v>
      </c>
      <c r="Q53" s="14">
        <v>1158</v>
      </c>
      <c r="R53" s="14">
        <v>9034</v>
      </c>
      <c r="S53" s="14">
        <v>0</v>
      </c>
      <c r="T53" s="14">
        <v>0</v>
      </c>
      <c r="U53" s="14">
        <v>219</v>
      </c>
      <c r="V53" s="14">
        <v>0</v>
      </c>
      <c r="W53" s="14">
        <v>10498</v>
      </c>
      <c r="X53" s="14"/>
      <c r="Y53" s="14"/>
    </row>
    <row r="54" spans="1:25" x14ac:dyDescent="0.3">
      <c r="A54" t="s">
        <v>53</v>
      </c>
      <c r="B54" s="14">
        <v>0</v>
      </c>
      <c r="C54" s="14">
        <v>8</v>
      </c>
      <c r="D54" s="14">
        <v>0</v>
      </c>
      <c r="E54" s="14">
        <v>0</v>
      </c>
      <c r="F54" s="14">
        <v>0</v>
      </c>
      <c r="G54" s="14">
        <v>30</v>
      </c>
      <c r="H54" s="14">
        <v>0</v>
      </c>
      <c r="I54" s="14">
        <v>0</v>
      </c>
      <c r="J54" s="14">
        <v>15</v>
      </c>
      <c r="K54" s="14">
        <v>17</v>
      </c>
      <c r="L54" s="14">
        <v>70</v>
      </c>
      <c r="M54" s="14">
        <v>0</v>
      </c>
      <c r="N54" s="14">
        <v>243</v>
      </c>
      <c r="O54" s="14">
        <v>0</v>
      </c>
      <c r="P54" s="14">
        <v>0</v>
      </c>
      <c r="Q54" s="14">
        <v>0</v>
      </c>
      <c r="R54" s="14">
        <v>12363</v>
      </c>
      <c r="S54" s="14">
        <v>0</v>
      </c>
      <c r="T54" s="14">
        <v>0</v>
      </c>
      <c r="U54" s="14">
        <v>215</v>
      </c>
      <c r="V54" s="14">
        <v>1830</v>
      </c>
      <c r="W54" s="14">
        <v>14651</v>
      </c>
      <c r="X54" s="14">
        <v>9</v>
      </c>
      <c r="Y54" s="14">
        <v>2265</v>
      </c>
    </row>
    <row r="55" spans="1:25" x14ac:dyDescent="0.3">
      <c r="A55" t="s">
        <v>54</v>
      </c>
      <c r="B55" s="14">
        <v>0</v>
      </c>
      <c r="C55" s="14">
        <v>0</v>
      </c>
      <c r="D55" s="14">
        <v>0</v>
      </c>
      <c r="E55" s="14">
        <v>0</v>
      </c>
      <c r="F55" s="14">
        <v>0</v>
      </c>
      <c r="G55" s="14">
        <v>11</v>
      </c>
      <c r="H55" s="14">
        <v>0</v>
      </c>
      <c r="I55" s="14">
        <v>0</v>
      </c>
      <c r="J55" s="14">
        <v>41</v>
      </c>
      <c r="K55" s="14">
        <v>0</v>
      </c>
      <c r="L55" s="14">
        <v>52</v>
      </c>
      <c r="M55" s="14">
        <v>0</v>
      </c>
      <c r="N55" s="14">
        <v>0</v>
      </c>
      <c r="O55" s="14">
        <v>0</v>
      </c>
      <c r="P55" s="14">
        <v>0</v>
      </c>
      <c r="Q55" s="14">
        <v>0</v>
      </c>
      <c r="R55" s="14">
        <v>11331</v>
      </c>
      <c r="S55" s="14">
        <v>0</v>
      </c>
      <c r="T55" s="14">
        <v>0</v>
      </c>
      <c r="U55" s="14">
        <v>9400</v>
      </c>
      <c r="V55" s="14">
        <v>0</v>
      </c>
      <c r="W55" s="14">
        <v>20731</v>
      </c>
      <c r="X55" s="14"/>
      <c r="Y55" s="14"/>
    </row>
    <row r="56" spans="1:25" x14ac:dyDescent="0.3">
      <c r="A56" t="s">
        <v>42</v>
      </c>
      <c r="B56" s="14">
        <v>0</v>
      </c>
      <c r="C56" s="14">
        <v>10</v>
      </c>
      <c r="D56" s="14">
        <v>0</v>
      </c>
      <c r="E56" s="14">
        <v>0</v>
      </c>
      <c r="F56" s="14">
        <v>0</v>
      </c>
      <c r="G56" s="14">
        <v>55</v>
      </c>
      <c r="H56" s="14">
        <v>0</v>
      </c>
      <c r="I56" s="14">
        <v>0</v>
      </c>
      <c r="J56" s="14">
        <v>73</v>
      </c>
      <c r="K56" s="14">
        <v>55</v>
      </c>
      <c r="L56" s="14">
        <v>193</v>
      </c>
      <c r="M56" s="14">
        <v>0</v>
      </c>
      <c r="N56" s="14">
        <v>260</v>
      </c>
      <c r="O56" s="14">
        <v>0</v>
      </c>
      <c r="P56" s="14">
        <v>0</v>
      </c>
      <c r="Q56" s="14">
        <v>0</v>
      </c>
      <c r="R56" s="14">
        <v>2353</v>
      </c>
      <c r="S56" s="14">
        <v>0</v>
      </c>
      <c r="T56" s="14">
        <v>0</v>
      </c>
      <c r="U56" s="14">
        <v>129</v>
      </c>
      <c r="V56" s="14">
        <v>221</v>
      </c>
      <c r="W56" s="14">
        <v>2963</v>
      </c>
      <c r="X56" s="14">
        <v>44</v>
      </c>
      <c r="Y56" s="14">
        <v>166</v>
      </c>
    </row>
    <row r="57" spans="1:25" x14ac:dyDescent="0.3">
      <c r="A57" t="s">
        <v>55</v>
      </c>
      <c r="B57" s="14">
        <v>0</v>
      </c>
      <c r="C57" s="14">
        <v>0</v>
      </c>
      <c r="D57" s="14">
        <v>0</v>
      </c>
      <c r="E57" s="14">
        <v>0</v>
      </c>
      <c r="F57" s="14">
        <v>0</v>
      </c>
      <c r="G57" s="14">
        <v>33</v>
      </c>
      <c r="H57" s="14">
        <v>0</v>
      </c>
      <c r="I57" s="14">
        <v>0</v>
      </c>
      <c r="J57" s="14">
        <v>89</v>
      </c>
      <c r="K57" s="14">
        <v>0</v>
      </c>
      <c r="L57" s="14">
        <v>122</v>
      </c>
      <c r="M57" s="14">
        <v>0</v>
      </c>
      <c r="N57" s="14">
        <v>0</v>
      </c>
      <c r="O57" s="14">
        <v>0</v>
      </c>
      <c r="P57" s="14">
        <v>0</v>
      </c>
      <c r="Q57" s="14">
        <v>0</v>
      </c>
      <c r="R57" s="14">
        <v>6215</v>
      </c>
      <c r="S57" s="14">
        <v>0</v>
      </c>
      <c r="T57" s="14">
        <v>0</v>
      </c>
      <c r="U57" s="14">
        <v>416</v>
      </c>
      <c r="V57" s="14">
        <v>0</v>
      </c>
      <c r="W57" s="14">
        <v>6631</v>
      </c>
      <c r="X57" s="14"/>
      <c r="Y57" s="14"/>
    </row>
    <row r="58" spans="1:25" x14ac:dyDescent="0.3">
      <c r="A58" t="s">
        <v>112</v>
      </c>
      <c r="B58" s="14">
        <v>0</v>
      </c>
      <c r="C58" s="14">
        <v>0</v>
      </c>
      <c r="D58" s="14">
        <v>0</v>
      </c>
      <c r="E58" s="14">
        <v>0</v>
      </c>
      <c r="F58" s="14">
        <v>0</v>
      </c>
      <c r="G58" s="14">
        <v>315</v>
      </c>
      <c r="H58" s="14">
        <v>0</v>
      </c>
      <c r="I58" s="14">
        <v>0</v>
      </c>
      <c r="J58" s="14">
        <v>0</v>
      </c>
      <c r="K58" s="14">
        <v>0</v>
      </c>
      <c r="L58" s="14">
        <v>315</v>
      </c>
      <c r="M58" s="14">
        <v>0</v>
      </c>
      <c r="N58" s="14">
        <v>0</v>
      </c>
      <c r="O58" s="14">
        <v>0</v>
      </c>
      <c r="P58" s="14">
        <v>0</v>
      </c>
      <c r="Q58" s="14">
        <v>0</v>
      </c>
      <c r="R58" s="14">
        <v>25566</v>
      </c>
      <c r="S58" s="14">
        <v>0</v>
      </c>
      <c r="T58" s="14">
        <v>0</v>
      </c>
      <c r="U58" s="14">
        <v>0</v>
      </c>
      <c r="V58" s="14">
        <v>0</v>
      </c>
      <c r="W58" s="14">
        <v>25566</v>
      </c>
      <c r="X58" s="14">
        <v>4</v>
      </c>
      <c r="Y58" s="14">
        <v>750</v>
      </c>
    </row>
    <row r="59" spans="1:25" x14ac:dyDescent="0.3">
      <c r="A59" t="s">
        <v>61</v>
      </c>
      <c r="B59" s="14">
        <v>0</v>
      </c>
      <c r="C59" s="14">
        <v>0</v>
      </c>
      <c r="D59" s="14">
        <v>0</v>
      </c>
      <c r="E59" s="14">
        <v>0</v>
      </c>
      <c r="F59" s="14">
        <v>1</v>
      </c>
      <c r="G59" s="14">
        <v>22</v>
      </c>
      <c r="H59" s="14">
        <v>82</v>
      </c>
      <c r="I59" s="14">
        <v>0</v>
      </c>
      <c r="J59" s="14">
        <v>27</v>
      </c>
      <c r="K59" s="14">
        <v>2</v>
      </c>
      <c r="L59" s="14">
        <v>134</v>
      </c>
      <c r="M59" s="14">
        <v>0</v>
      </c>
      <c r="N59" s="14">
        <v>0</v>
      </c>
      <c r="O59" s="14">
        <v>0</v>
      </c>
      <c r="P59" s="14">
        <v>0</v>
      </c>
      <c r="Q59" s="14">
        <v>1200</v>
      </c>
      <c r="R59" s="14">
        <v>2673</v>
      </c>
      <c r="S59" s="14">
        <v>1659</v>
      </c>
      <c r="T59" s="14">
        <v>0</v>
      </c>
      <c r="U59" s="14">
        <v>81</v>
      </c>
      <c r="V59" s="14">
        <v>237</v>
      </c>
      <c r="W59" s="14">
        <v>5850</v>
      </c>
      <c r="X59" s="14">
        <v>82</v>
      </c>
      <c r="Y59" s="14">
        <v>2204</v>
      </c>
    </row>
  </sheetData>
  <autoFilter ref="A1:Y59" xr:uid="{155A3CF4-E281-4F4A-9D2D-C6C0216CDE55}">
    <sortState xmlns:xlrd2="http://schemas.microsoft.com/office/spreadsheetml/2017/richdata2" ref="A2:Y60">
      <sortCondition ref="A1"/>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768C6-456A-40C7-AC29-2A1E6413F240}">
  <sheetPr>
    <tabColor theme="8" tint="0.79998168889431442"/>
  </sheetPr>
  <dimension ref="A1:Y59"/>
  <sheetViews>
    <sheetView workbookViewId="0">
      <pane ySplit="1" topLeftCell="A42" activePane="bottomLeft" state="frozen"/>
      <selection pane="bottomLeft" activeCell="A2" sqref="A2:XFD59"/>
    </sheetView>
  </sheetViews>
  <sheetFormatPr defaultColWidth="8.77734375" defaultRowHeight="14.4" x14ac:dyDescent="0.3"/>
  <cols>
    <col min="1" max="1" width="35.109375" customWidth="1"/>
    <col min="2" max="4" width="9.33203125" bestFit="1" customWidth="1"/>
    <col min="5" max="6" width="9" bestFit="1" customWidth="1"/>
    <col min="7" max="7" width="9.33203125" bestFit="1" customWidth="1"/>
    <col min="8" max="8" width="9" bestFit="1" customWidth="1"/>
    <col min="9" max="9" width="9.33203125" bestFit="1" customWidth="1"/>
    <col min="10" max="10" width="9" bestFit="1" customWidth="1"/>
    <col min="11" max="11" width="9.33203125" bestFit="1" customWidth="1"/>
    <col min="12" max="13" width="10.109375" bestFit="1" customWidth="1"/>
    <col min="14" max="18" width="11.109375" bestFit="1" customWidth="1"/>
    <col min="19" max="19" width="9.33203125" bestFit="1" customWidth="1"/>
    <col min="20" max="22" width="10.109375" bestFit="1" customWidth="1"/>
    <col min="23" max="23" width="12.77734375" bestFit="1" customWidth="1"/>
    <col min="24" max="24" width="9.33203125" bestFit="1" customWidth="1"/>
    <col min="25" max="25" width="12.77734375" bestFit="1" customWidth="1"/>
  </cols>
  <sheetData>
    <row r="1" spans="1:25" s="38" customFormat="1" ht="96.6" x14ac:dyDescent="0.3">
      <c r="A1" s="32" t="s">
        <v>86</v>
      </c>
      <c r="B1" s="33" t="s">
        <v>62</v>
      </c>
      <c r="C1" s="33" t="s">
        <v>63</v>
      </c>
      <c r="D1" s="33" t="s">
        <v>64</v>
      </c>
      <c r="E1" s="33" t="s">
        <v>65</v>
      </c>
      <c r="F1" s="33" t="s">
        <v>66</v>
      </c>
      <c r="G1" s="33" t="s">
        <v>67</v>
      </c>
      <c r="H1" s="33" t="s">
        <v>68</v>
      </c>
      <c r="I1" s="33" t="s">
        <v>69</v>
      </c>
      <c r="J1" s="33" t="s">
        <v>70</v>
      </c>
      <c r="K1" s="33" t="s">
        <v>71</v>
      </c>
      <c r="L1" s="34" t="s">
        <v>72</v>
      </c>
      <c r="M1" s="35" t="s">
        <v>115</v>
      </c>
      <c r="N1" s="35" t="s">
        <v>116</v>
      </c>
      <c r="O1" s="35" t="s">
        <v>117</v>
      </c>
      <c r="P1" s="35" t="s">
        <v>118</v>
      </c>
      <c r="Q1" s="35" t="s">
        <v>119</v>
      </c>
      <c r="R1" s="35" t="s">
        <v>120</v>
      </c>
      <c r="S1" s="35" t="s">
        <v>121</v>
      </c>
      <c r="T1" s="35" t="s">
        <v>122</v>
      </c>
      <c r="U1" s="35" t="s">
        <v>123</v>
      </c>
      <c r="V1" s="35" t="s">
        <v>124</v>
      </c>
      <c r="W1" s="36" t="s">
        <v>125</v>
      </c>
      <c r="X1" s="40" t="s">
        <v>73</v>
      </c>
      <c r="Y1" s="37" t="s">
        <v>74</v>
      </c>
    </row>
    <row r="2" spans="1:25" s="38" customFormat="1" x14ac:dyDescent="0.3">
      <c r="A2" t="s">
        <v>27</v>
      </c>
      <c r="B2" s="14">
        <v>2</v>
      </c>
      <c r="C2" s="14">
        <v>65</v>
      </c>
      <c r="D2" s="14">
        <v>0</v>
      </c>
      <c r="E2" s="14">
        <v>0</v>
      </c>
      <c r="F2" s="14">
        <v>2</v>
      </c>
      <c r="G2" s="14">
        <v>60</v>
      </c>
      <c r="H2" s="14">
        <v>8</v>
      </c>
      <c r="I2" s="14">
        <v>0</v>
      </c>
      <c r="J2" s="14">
        <v>100</v>
      </c>
      <c r="K2" s="14">
        <v>20</v>
      </c>
      <c r="L2" s="14">
        <f>SUM(B2:K2)</f>
        <v>257</v>
      </c>
      <c r="M2" s="14">
        <v>300</v>
      </c>
      <c r="N2" s="14">
        <v>200</v>
      </c>
      <c r="O2" s="14">
        <v>0</v>
      </c>
      <c r="P2" s="14">
        <v>0</v>
      </c>
      <c r="Q2" s="14">
        <v>3500</v>
      </c>
      <c r="R2" s="14">
        <v>45000</v>
      </c>
      <c r="S2" s="14">
        <v>160</v>
      </c>
      <c r="T2" s="14">
        <v>0</v>
      </c>
      <c r="U2" s="14">
        <v>40</v>
      </c>
      <c r="V2" s="14">
        <v>2500</v>
      </c>
      <c r="W2" s="14">
        <f>SUM(M2:V2)</f>
        <v>51700</v>
      </c>
      <c r="X2" s="14">
        <v>25</v>
      </c>
      <c r="Y2" s="14">
        <v>4500</v>
      </c>
    </row>
    <row r="3" spans="1:25" s="38" customFormat="1" x14ac:dyDescent="0.3">
      <c r="A3" t="s">
        <v>127</v>
      </c>
      <c r="B3" s="14">
        <v>15</v>
      </c>
      <c r="C3" s="14">
        <v>54</v>
      </c>
      <c r="D3" s="14">
        <v>0</v>
      </c>
      <c r="E3" s="14">
        <v>2</v>
      </c>
      <c r="F3" s="14">
        <v>0</v>
      </c>
      <c r="G3" s="14">
        <v>10</v>
      </c>
      <c r="H3" s="14">
        <v>0</v>
      </c>
      <c r="I3" s="14">
        <v>0</v>
      </c>
      <c r="J3" s="14">
        <v>0</v>
      </c>
      <c r="K3" s="14">
        <v>11</v>
      </c>
      <c r="L3" s="14">
        <f t="shared" ref="L3:L26" si="0">SUM(B3:K3)</f>
        <v>92</v>
      </c>
      <c r="M3" s="14">
        <v>250</v>
      </c>
      <c r="N3" s="14">
        <v>900</v>
      </c>
      <c r="O3" s="14">
        <v>0</v>
      </c>
      <c r="P3" s="14">
        <v>215</v>
      </c>
      <c r="Q3" s="14">
        <v>0</v>
      </c>
      <c r="R3" s="14">
        <v>700</v>
      </c>
      <c r="S3" s="14">
        <v>0</v>
      </c>
      <c r="T3" s="14">
        <v>0</v>
      </c>
      <c r="U3" s="14">
        <v>0</v>
      </c>
      <c r="V3" s="14">
        <v>150</v>
      </c>
      <c r="W3" s="14">
        <f t="shared" ref="W3:W47" si="1">SUM(M3:V3)</f>
        <v>2215</v>
      </c>
      <c r="X3" s="14">
        <v>6</v>
      </c>
      <c r="Y3" s="14">
        <v>77</v>
      </c>
    </row>
    <row r="4" spans="1:25" s="38" customFormat="1" x14ac:dyDescent="0.3">
      <c r="A4" t="s">
        <v>128</v>
      </c>
      <c r="B4" s="14">
        <v>14</v>
      </c>
      <c r="C4" s="14">
        <v>1820</v>
      </c>
      <c r="D4" s="14"/>
      <c r="E4" s="14"/>
      <c r="F4" s="14"/>
      <c r="G4" s="14"/>
      <c r="H4" s="14"/>
      <c r="I4" s="14"/>
      <c r="J4" s="14"/>
      <c r="K4" s="14"/>
      <c r="L4" s="14">
        <f>SUM(B4:K4)</f>
        <v>1834</v>
      </c>
      <c r="M4" s="14">
        <v>820</v>
      </c>
      <c r="N4" s="14">
        <v>7250</v>
      </c>
      <c r="O4" s="14"/>
      <c r="P4" s="14"/>
      <c r="Q4" s="14"/>
      <c r="R4" s="14"/>
      <c r="S4" s="14"/>
      <c r="T4" s="14"/>
      <c r="U4" s="14"/>
      <c r="V4" s="14"/>
      <c r="W4" s="14">
        <f>SUM(M4:V4)</f>
        <v>8070</v>
      </c>
      <c r="X4" s="14">
        <v>20</v>
      </c>
      <c r="Y4" s="14">
        <v>78</v>
      </c>
    </row>
    <row r="5" spans="1:25" x14ac:dyDescent="0.3">
      <c r="A5" t="s">
        <v>85</v>
      </c>
      <c r="B5" s="14">
        <v>4</v>
      </c>
      <c r="C5" s="14">
        <v>304</v>
      </c>
      <c r="D5" s="14">
        <v>0</v>
      </c>
      <c r="E5" s="14">
        <v>3</v>
      </c>
      <c r="F5" s="14">
        <v>0</v>
      </c>
      <c r="G5" s="14">
        <v>15</v>
      </c>
      <c r="H5" s="14">
        <v>6</v>
      </c>
      <c r="I5" s="14">
        <v>0</v>
      </c>
      <c r="J5" s="14">
        <v>388</v>
      </c>
      <c r="K5" s="14">
        <v>41</v>
      </c>
      <c r="L5" s="14">
        <f t="shared" si="0"/>
        <v>761</v>
      </c>
      <c r="M5" s="14">
        <v>30</v>
      </c>
      <c r="N5" s="14">
        <v>904</v>
      </c>
      <c r="O5" s="14">
        <v>0</v>
      </c>
      <c r="P5" s="14">
        <v>120</v>
      </c>
      <c r="Q5" s="14">
        <v>0</v>
      </c>
      <c r="R5" s="14">
        <v>588</v>
      </c>
      <c r="S5" s="14">
        <v>88</v>
      </c>
      <c r="T5" s="14" t="s">
        <v>129</v>
      </c>
      <c r="U5" s="14">
        <v>696</v>
      </c>
      <c r="V5" s="14">
        <v>2118</v>
      </c>
      <c r="W5" s="14">
        <f t="shared" si="1"/>
        <v>4544</v>
      </c>
      <c r="X5" s="14">
        <v>12</v>
      </c>
      <c r="Y5" s="14">
        <v>40</v>
      </c>
    </row>
    <row r="6" spans="1:25" x14ac:dyDescent="0.3">
      <c r="A6" t="s">
        <v>57</v>
      </c>
      <c r="B6" s="14">
        <v>0</v>
      </c>
      <c r="C6" s="14">
        <v>45</v>
      </c>
      <c r="D6" s="14">
        <v>0</v>
      </c>
      <c r="E6" s="14">
        <v>0</v>
      </c>
      <c r="F6" s="14">
        <v>2</v>
      </c>
      <c r="G6" s="14">
        <v>75</v>
      </c>
      <c r="H6" s="14">
        <v>0</v>
      </c>
      <c r="I6" s="14">
        <v>0</v>
      </c>
      <c r="J6" s="14">
        <v>80</v>
      </c>
      <c r="K6" s="14">
        <v>0</v>
      </c>
      <c r="L6" s="14">
        <f t="shared" si="0"/>
        <v>202</v>
      </c>
      <c r="M6" s="14">
        <v>0</v>
      </c>
      <c r="N6" s="14">
        <v>550</v>
      </c>
      <c r="O6" s="14">
        <v>0</v>
      </c>
      <c r="P6" s="14">
        <v>0</v>
      </c>
      <c r="Q6" s="14">
        <v>200</v>
      </c>
      <c r="R6" s="14">
        <v>3800</v>
      </c>
      <c r="S6" s="14">
        <v>0</v>
      </c>
      <c r="T6" s="14">
        <v>0</v>
      </c>
      <c r="U6" s="14">
        <v>250</v>
      </c>
      <c r="V6" s="14">
        <v>0</v>
      </c>
      <c r="W6" s="14">
        <f t="shared" si="1"/>
        <v>4800</v>
      </c>
      <c r="X6" s="14">
        <v>0</v>
      </c>
      <c r="Y6" s="14">
        <v>0</v>
      </c>
    </row>
    <row r="7" spans="1:25" x14ac:dyDescent="0.3">
      <c r="A7" t="s">
        <v>49</v>
      </c>
      <c r="B7" s="14">
        <v>3</v>
      </c>
      <c r="C7" s="14">
        <v>350</v>
      </c>
      <c r="D7" s="14">
        <v>0</v>
      </c>
      <c r="E7" s="14">
        <v>0</v>
      </c>
      <c r="F7" s="14">
        <v>0</v>
      </c>
      <c r="G7" s="14">
        <v>25</v>
      </c>
      <c r="H7" s="14">
        <v>4</v>
      </c>
      <c r="I7" s="14">
        <v>0</v>
      </c>
      <c r="J7" s="14">
        <v>180</v>
      </c>
      <c r="K7" s="14">
        <v>0</v>
      </c>
      <c r="L7" s="14">
        <f t="shared" si="0"/>
        <v>562</v>
      </c>
      <c r="M7" s="14">
        <v>200</v>
      </c>
      <c r="N7" s="14">
        <v>300</v>
      </c>
      <c r="O7" s="14">
        <v>0</v>
      </c>
      <c r="P7" s="14">
        <v>0</v>
      </c>
      <c r="Q7" s="14">
        <v>0</v>
      </c>
      <c r="R7" s="14">
        <v>10000</v>
      </c>
      <c r="S7" s="14">
        <v>100</v>
      </c>
      <c r="T7" s="14">
        <v>0</v>
      </c>
      <c r="U7" s="14">
        <v>300</v>
      </c>
      <c r="V7" s="14">
        <v>0</v>
      </c>
      <c r="W7" s="14">
        <f t="shared" si="1"/>
        <v>10900</v>
      </c>
      <c r="X7" s="14">
        <v>0</v>
      </c>
      <c r="Y7" s="14">
        <v>0</v>
      </c>
    </row>
    <row r="8" spans="1:25" x14ac:dyDescent="0.3">
      <c r="A8" t="s">
        <v>100</v>
      </c>
      <c r="B8" s="14">
        <v>20</v>
      </c>
      <c r="C8" s="14">
        <v>250</v>
      </c>
      <c r="D8" s="14">
        <v>0</v>
      </c>
      <c r="E8" s="14">
        <v>0</v>
      </c>
      <c r="F8" s="14">
        <v>3</v>
      </c>
      <c r="G8" s="14">
        <v>32</v>
      </c>
      <c r="H8" s="14">
        <v>5</v>
      </c>
      <c r="I8" s="14">
        <v>2</v>
      </c>
      <c r="J8" s="14">
        <v>250</v>
      </c>
      <c r="K8" s="14">
        <v>0</v>
      </c>
      <c r="L8" s="14">
        <f t="shared" si="0"/>
        <v>562</v>
      </c>
      <c r="M8" s="14">
        <v>300</v>
      </c>
      <c r="N8" s="14">
        <v>1800</v>
      </c>
      <c r="O8" s="14">
        <v>0</v>
      </c>
      <c r="P8" s="14">
        <v>0</v>
      </c>
      <c r="Q8" s="14">
        <v>300</v>
      </c>
      <c r="R8" s="14">
        <v>9500</v>
      </c>
      <c r="S8" s="14">
        <v>40</v>
      </c>
      <c r="T8" s="14">
        <v>300</v>
      </c>
      <c r="U8" s="14">
        <v>2500</v>
      </c>
      <c r="V8" s="14">
        <v>0</v>
      </c>
      <c r="W8" s="14">
        <f t="shared" si="1"/>
        <v>14740</v>
      </c>
      <c r="X8" s="14">
        <v>2</v>
      </c>
      <c r="Y8" s="14">
        <v>5000</v>
      </c>
    </row>
    <row r="9" spans="1:25" x14ac:dyDescent="0.3">
      <c r="A9" t="s">
        <v>28</v>
      </c>
      <c r="B9" s="14">
        <v>9593</v>
      </c>
      <c r="C9" s="14">
        <v>9534</v>
      </c>
      <c r="D9" s="14">
        <v>200</v>
      </c>
      <c r="E9" s="14">
        <v>40</v>
      </c>
      <c r="F9" s="14">
        <v>404</v>
      </c>
      <c r="G9" s="14">
        <v>337</v>
      </c>
      <c r="H9" s="14">
        <v>0</v>
      </c>
      <c r="I9" s="14">
        <v>0</v>
      </c>
      <c r="J9" s="14">
        <v>0</v>
      </c>
      <c r="K9" s="14">
        <v>100</v>
      </c>
      <c r="L9" s="14">
        <f t="shared" si="0"/>
        <v>20208</v>
      </c>
      <c r="M9" s="14">
        <v>45667</v>
      </c>
      <c r="N9" s="14">
        <v>77298</v>
      </c>
      <c r="O9" s="14">
        <v>5500</v>
      </c>
      <c r="P9" s="14">
        <v>1100</v>
      </c>
      <c r="Q9" s="14">
        <v>1894</v>
      </c>
      <c r="R9" s="14">
        <v>7524</v>
      </c>
      <c r="S9" s="14">
        <v>0</v>
      </c>
      <c r="T9" s="14">
        <v>0</v>
      </c>
      <c r="U9" s="14">
        <v>0</v>
      </c>
      <c r="V9" s="14">
        <v>1000</v>
      </c>
      <c r="W9" s="14">
        <f t="shared" si="1"/>
        <v>139983</v>
      </c>
      <c r="X9" s="14">
        <v>197</v>
      </c>
      <c r="Y9" s="14">
        <v>1327</v>
      </c>
    </row>
    <row r="10" spans="1:25" x14ac:dyDescent="0.3">
      <c r="A10" t="s">
        <v>29</v>
      </c>
      <c r="B10" s="14">
        <v>1</v>
      </c>
      <c r="C10" s="14">
        <v>200</v>
      </c>
      <c r="D10" s="14">
        <v>0</v>
      </c>
      <c r="E10" s="14">
        <v>0</v>
      </c>
      <c r="F10" s="14">
        <v>0</v>
      </c>
      <c r="G10" s="14">
        <v>70</v>
      </c>
      <c r="H10" s="14">
        <v>0</v>
      </c>
      <c r="I10" s="14">
        <v>0</v>
      </c>
      <c r="J10" s="14">
        <v>50</v>
      </c>
      <c r="K10" s="14">
        <v>0</v>
      </c>
      <c r="L10" s="14">
        <f>SUM(B10:K10)</f>
        <v>321</v>
      </c>
      <c r="M10" s="14">
        <v>50</v>
      </c>
      <c r="N10" s="14">
        <v>200</v>
      </c>
      <c r="O10" s="14">
        <v>0</v>
      </c>
      <c r="P10" s="14">
        <v>0</v>
      </c>
      <c r="Q10" s="14">
        <v>0</v>
      </c>
      <c r="R10" s="14">
        <v>27000</v>
      </c>
      <c r="S10" s="14">
        <v>0</v>
      </c>
      <c r="T10" s="14">
        <v>0</v>
      </c>
      <c r="U10" s="14">
        <v>60</v>
      </c>
      <c r="V10" s="14">
        <v>0</v>
      </c>
      <c r="W10" s="14">
        <f t="shared" si="1"/>
        <v>27310</v>
      </c>
      <c r="X10" s="14">
        <v>2</v>
      </c>
      <c r="Y10" s="14">
        <v>10000</v>
      </c>
    </row>
    <row r="11" spans="1:25" x14ac:dyDescent="0.3">
      <c r="A11" t="s">
        <v>98</v>
      </c>
      <c r="B11" s="14">
        <v>0</v>
      </c>
      <c r="C11" s="14">
        <v>366</v>
      </c>
      <c r="D11" s="14">
        <v>1</v>
      </c>
      <c r="E11" s="14">
        <v>0</v>
      </c>
      <c r="F11" s="14">
        <v>1</v>
      </c>
      <c r="G11" s="14">
        <v>121</v>
      </c>
      <c r="H11" s="14">
        <v>2</v>
      </c>
      <c r="I11" s="14">
        <v>0</v>
      </c>
      <c r="J11" s="14">
        <v>200</v>
      </c>
      <c r="K11" s="14"/>
      <c r="L11" s="14">
        <f t="shared" si="0"/>
        <v>691</v>
      </c>
      <c r="M11" s="14">
        <v>0</v>
      </c>
      <c r="N11" s="14">
        <v>4600</v>
      </c>
      <c r="O11" s="14">
        <v>500</v>
      </c>
      <c r="P11" s="14">
        <v>0</v>
      </c>
      <c r="Q11" s="14">
        <v>1000</v>
      </c>
      <c r="R11" s="14">
        <v>6980</v>
      </c>
      <c r="S11" s="14">
        <v>34</v>
      </c>
      <c r="T11" s="14">
        <v>0</v>
      </c>
      <c r="U11" s="14">
        <v>4800</v>
      </c>
      <c r="V11" s="14">
        <v>0</v>
      </c>
      <c r="W11" s="14">
        <f t="shared" si="1"/>
        <v>17914</v>
      </c>
      <c r="X11" s="14">
        <v>2</v>
      </c>
      <c r="Y11" s="14">
        <v>1240000</v>
      </c>
    </row>
    <row r="12" spans="1:25" x14ac:dyDescent="0.3">
      <c r="A12" t="s">
        <v>99</v>
      </c>
      <c r="B12" s="14">
        <v>0</v>
      </c>
      <c r="C12" s="14">
        <v>35</v>
      </c>
      <c r="D12" s="14">
        <v>0</v>
      </c>
      <c r="E12" s="14">
        <v>0</v>
      </c>
      <c r="F12" s="14">
        <v>2</v>
      </c>
      <c r="G12" s="14">
        <v>75</v>
      </c>
      <c r="H12" s="14">
        <v>15</v>
      </c>
      <c r="I12" s="14">
        <v>10</v>
      </c>
      <c r="J12" s="14">
        <v>85</v>
      </c>
      <c r="K12" s="14">
        <v>0</v>
      </c>
      <c r="L12" s="14">
        <f t="shared" si="0"/>
        <v>222</v>
      </c>
      <c r="M12" s="14">
        <v>0</v>
      </c>
      <c r="N12" s="14">
        <v>10000</v>
      </c>
      <c r="O12" s="14">
        <v>0</v>
      </c>
      <c r="P12" s="14">
        <v>0</v>
      </c>
      <c r="Q12" s="14">
        <v>750</v>
      </c>
      <c r="R12" s="14">
        <v>10000</v>
      </c>
      <c r="S12" s="14">
        <v>10</v>
      </c>
      <c r="T12" s="14">
        <v>2500</v>
      </c>
      <c r="U12" s="14">
        <v>300</v>
      </c>
      <c r="V12" s="14"/>
      <c r="W12" s="14">
        <f t="shared" si="1"/>
        <v>23560</v>
      </c>
      <c r="X12" s="14">
        <v>30</v>
      </c>
      <c r="Y12" s="14">
        <v>9000</v>
      </c>
    </row>
    <row r="13" spans="1:25" x14ac:dyDescent="0.3">
      <c r="A13" t="s">
        <v>50</v>
      </c>
      <c r="B13" s="14">
        <v>24</v>
      </c>
      <c r="C13" s="14">
        <v>170</v>
      </c>
      <c r="D13" s="14">
        <v>9</v>
      </c>
      <c r="E13" s="14">
        <v>3</v>
      </c>
      <c r="F13" s="14">
        <v>2</v>
      </c>
      <c r="G13" s="14">
        <v>0</v>
      </c>
      <c r="H13" s="14">
        <v>1</v>
      </c>
      <c r="I13" s="14">
        <v>0</v>
      </c>
      <c r="J13" s="14">
        <v>0</v>
      </c>
      <c r="K13" s="14">
        <v>0</v>
      </c>
      <c r="L13" s="14">
        <f t="shared" si="0"/>
        <v>209</v>
      </c>
      <c r="M13" s="14">
        <v>250</v>
      </c>
      <c r="N13" s="14">
        <v>350</v>
      </c>
      <c r="O13" s="14">
        <v>500</v>
      </c>
      <c r="P13" s="14">
        <v>320</v>
      </c>
      <c r="Q13" s="14">
        <v>200</v>
      </c>
      <c r="R13" s="14">
        <v>0</v>
      </c>
      <c r="S13" s="14">
        <v>1</v>
      </c>
      <c r="T13" s="14">
        <v>0</v>
      </c>
      <c r="U13" s="14">
        <v>0</v>
      </c>
      <c r="V13" s="14">
        <v>0</v>
      </c>
      <c r="W13" s="14">
        <f t="shared" si="1"/>
        <v>1621</v>
      </c>
      <c r="X13" s="14">
        <v>0</v>
      </c>
      <c r="Y13" s="14">
        <v>0</v>
      </c>
    </row>
    <row r="14" spans="1:25" x14ac:dyDescent="0.3">
      <c r="A14" t="s">
        <v>30</v>
      </c>
      <c r="B14" s="14">
        <v>10</v>
      </c>
      <c r="C14" s="14">
        <v>650</v>
      </c>
      <c r="D14" s="14">
        <v>0</v>
      </c>
      <c r="E14" s="14">
        <v>13</v>
      </c>
      <c r="F14" s="14">
        <v>0</v>
      </c>
      <c r="G14" s="14">
        <v>12</v>
      </c>
      <c r="H14" s="14">
        <v>6</v>
      </c>
      <c r="I14" s="14">
        <v>0</v>
      </c>
      <c r="J14" s="14">
        <v>0</v>
      </c>
      <c r="K14" s="14">
        <v>0</v>
      </c>
      <c r="L14" s="14">
        <f t="shared" si="0"/>
        <v>691</v>
      </c>
      <c r="M14" s="14">
        <v>150</v>
      </c>
      <c r="N14" s="14">
        <v>1700</v>
      </c>
      <c r="O14" s="14">
        <v>0</v>
      </c>
      <c r="P14" s="14">
        <v>6500</v>
      </c>
      <c r="Q14" s="14">
        <v>0</v>
      </c>
      <c r="R14" s="14">
        <v>4500</v>
      </c>
      <c r="S14" s="14">
        <v>400</v>
      </c>
      <c r="T14" s="14">
        <v>0</v>
      </c>
      <c r="U14" s="14">
        <v>0</v>
      </c>
      <c r="V14" s="14">
        <v>0</v>
      </c>
      <c r="W14" s="14">
        <f t="shared" si="1"/>
        <v>13250</v>
      </c>
      <c r="X14" s="14">
        <v>0</v>
      </c>
      <c r="Y14" s="14">
        <v>0</v>
      </c>
    </row>
    <row r="15" spans="1:25" x14ac:dyDescent="0.3">
      <c r="A15" t="s">
        <v>31</v>
      </c>
      <c r="B15" s="14">
        <v>0</v>
      </c>
      <c r="C15" s="14">
        <v>0</v>
      </c>
      <c r="D15" s="14">
        <v>0</v>
      </c>
      <c r="E15" s="14">
        <v>0</v>
      </c>
      <c r="F15" s="14">
        <v>0</v>
      </c>
      <c r="G15" s="14">
        <v>0</v>
      </c>
      <c r="H15" s="14">
        <v>0</v>
      </c>
      <c r="I15" s="14">
        <v>0</v>
      </c>
      <c r="J15" s="14">
        <v>0</v>
      </c>
      <c r="K15" s="14">
        <v>0</v>
      </c>
      <c r="L15" s="14">
        <f t="shared" si="0"/>
        <v>0</v>
      </c>
      <c r="M15" s="14">
        <v>0</v>
      </c>
      <c r="N15" s="14">
        <v>0</v>
      </c>
      <c r="O15" s="14">
        <v>0</v>
      </c>
      <c r="P15" s="14">
        <v>0</v>
      </c>
      <c r="Q15" s="14">
        <v>0</v>
      </c>
      <c r="R15" s="14">
        <v>0</v>
      </c>
      <c r="S15" s="14">
        <v>0</v>
      </c>
      <c r="T15" s="14">
        <v>0</v>
      </c>
      <c r="U15" s="14">
        <v>0</v>
      </c>
      <c r="V15" s="14">
        <v>0</v>
      </c>
      <c r="W15" s="14">
        <f t="shared" si="1"/>
        <v>0</v>
      </c>
      <c r="X15" s="14">
        <v>0</v>
      </c>
      <c r="Y15" s="14">
        <v>0</v>
      </c>
    </row>
    <row r="16" spans="1:25" x14ac:dyDescent="0.3">
      <c r="A16" t="s">
        <v>32</v>
      </c>
      <c r="B16" s="14">
        <v>0</v>
      </c>
      <c r="C16" s="14">
        <v>0</v>
      </c>
      <c r="D16" s="14">
        <v>0</v>
      </c>
      <c r="E16" s="14">
        <v>0</v>
      </c>
      <c r="F16" s="14">
        <v>1</v>
      </c>
      <c r="G16" s="14">
        <v>55</v>
      </c>
      <c r="H16" s="14">
        <v>0</v>
      </c>
      <c r="I16" s="14">
        <v>0</v>
      </c>
      <c r="J16" s="14">
        <v>22</v>
      </c>
      <c r="K16" s="14">
        <v>0</v>
      </c>
      <c r="L16" s="14">
        <f t="shared" si="0"/>
        <v>78</v>
      </c>
      <c r="M16" s="14">
        <v>0</v>
      </c>
      <c r="N16" s="14">
        <v>0</v>
      </c>
      <c r="O16" s="14">
        <v>0</v>
      </c>
      <c r="P16" s="14">
        <v>0</v>
      </c>
      <c r="Q16" s="14">
        <v>3000</v>
      </c>
      <c r="R16" s="14">
        <v>58000</v>
      </c>
      <c r="S16" s="14">
        <v>0</v>
      </c>
      <c r="T16" s="14">
        <v>0</v>
      </c>
      <c r="U16" s="14">
        <v>600</v>
      </c>
      <c r="V16" s="14">
        <v>0</v>
      </c>
      <c r="W16" s="14">
        <f t="shared" si="1"/>
        <v>61600</v>
      </c>
      <c r="X16" s="14">
        <v>4</v>
      </c>
      <c r="Y16" s="14">
        <v>912</v>
      </c>
    </row>
    <row r="17" spans="1:25" x14ac:dyDescent="0.3">
      <c r="A17" t="s">
        <v>33</v>
      </c>
      <c r="B17" s="14">
        <v>0</v>
      </c>
      <c r="C17" s="14">
        <v>1000</v>
      </c>
      <c r="D17" s="14">
        <v>0</v>
      </c>
      <c r="E17" s="14">
        <v>0</v>
      </c>
      <c r="F17" s="14">
        <v>0</v>
      </c>
      <c r="G17" s="14">
        <v>197</v>
      </c>
      <c r="H17" s="14">
        <v>300</v>
      </c>
      <c r="I17" s="14">
        <v>0</v>
      </c>
      <c r="J17" s="14">
        <v>100</v>
      </c>
      <c r="K17" s="14">
        <v>300</v>
      </c>
      <c r="L17" s="14">
        <f t="shared" si="0"/>
        <v>1897</v>
      </c>
      <c r="M17" s="14">
        <v>0</v>
      </c>
      <c r="N17" s="14">
        <v>12000</v>
      </c>
      <c r="O17" s="14">
        <v>0</v>
      </c>
      <c r="P17" s="14">
        <v>0</v>
      </c>
      <c r="Q17" s="14">
        <v>0</v>
      </c>
      <c r="R17" s="14">
        <v>57750</v>
      </c>
      <c r="S17" s="14">
        <v>2000</v>
      </c>
      <c r="T17" s="14">
        <v>0</v>
      </c>
      <c r="U17" s="14">
        <v>300</v>
      </c>
      <c r="V17" s="14">
        <v>8000</v>
      </c>
      <c r="W17" s="14">
        <f t="shared" si="1"/>
        <v>80050</v>
      </c>
      <c r="X17" s="14">
        <v>50</v>
      </c>
      <c r="Y17" s="14">
        <v>3000</v>
      </c>
    </row>
    <row r="18" spans="1:25" x14ac:dyDescent="0.3">
      <c r="A18" t="s">
        <v>101</v>
      </c>
      <c r="B18" s="14">
        <v>0</v>
      </c>
      <c r="C18" s="14">
        <v>0</v>
      </c>
      <c r="D18" s="14">
        <v>0</v>
      </c>
      <c r="E18" s="14">
        <v>0</v>
      </c>
      <c r="F18" s="14">
        <v>0</v>
      </c>
      <c r="G18" s="14">
        <v>0</v>
      </c>
      <c r="H18" s="14">
        <v>0</v>
      </c>
      <c r="I18" s="14">
        <v>0</v>
      </c>
      <c r="J18" s="14">
        <v>0</v>
      </c>
      <c r="K18" s="14">
        <v>0</v>
      </c>
      <c r="L18" s="14">
        <f t="shared" si="0"/>
        <v>0</v>
      </c>
      <c r="M18" s="14">
        <v>0</v>
      </c>
      <c r="N18" s="14">
        <v>0</v>
      </c>
      <c r="O18" s="14">
        <v>0</v>
      </c>
      <c r="P18" s="14">
        <v>0</v>
      </c>
      <c r="Q18" s="14">
        <v>0</v>
      </c>
      <c r="R18" s="14">
        <v>0</v>
      </c>
      <c r="S18" s="14">
        <v>0</v>
      </c>
      <c r="T18" s="14">
        <v>0</v>
      </c>
      <c r="U18" s="14">
        <v>0</v>
      </c>
      <c r="V18" s="14">
        <v>0</v>
      </c>
      <c r="W18" s="14">
        <f t="shared" si="1"/>
        <v>0</v>
      </c>
      <c r="X18" s="14">
        <v>0</v>
      </c>
      <c r="Y18" s="14">
        <v>0</v>
      </c>
    </row>
    <row r="19" spans="1:25" x14ac:dyDescent="0.3">
      <c r="A19" t="s">
        <v>46</v>
      </c>
      <c r="B19" s="14">
        <v>0</v>
      </c>
      <c r="C19" s="14">
        <v>8</v>
      </c>
      <c r="D19" s="14">
        <v>200</v>
      </c>
      <c r="E19" s="14">
        <v>700</v>
      </c>
      <c r="F19" s="14">
        <v>500</v>
      </c>
      <c r="G19" s="14">
        <v>24</v>
      </c>
      <c r="H19" s="14">
        <v>0</v>
      </c>
      <c r="I19" s="14">
        <v>300</v>
      </c>
      <c r="J19" s="14">
        <v>0</v>
      </c>
      <c r="K19" s="14">
        <v>250</v>
      </c>
      <c r="L19" s="14">
        <f t="shared" si="0"/>
        <v>1982</v>
      </c>
      <c r="M19" s="14">
        <v>0</v>
      </c>
      <c r="N19" s="14">
        <v>3000</v>
      </c>
      <c r="O19" s="14">
        <v>195000</v>
      </c>
      <c r="P19" s="14">
        <v>4000</v>
      </c>
      <c r="Q19" s="14">
        <v>195000</v>
      </c>
      <c r="R19" s="14">
        <v>3500</v>
      </c>
      <c r="S19" s="14">
        <v>0</v>
      </c>
      <c r="T19" s="14">
        <v>100</v>
      </c>
      <c r="U19" s="14">
        <v>0</v>
      </c>
      <c r="V19" s="14">
        <v>90000</v>
      </c>
      <c r="W19" s="14">
        <f t="shared" si="1"/>
        <v>490600</v>
      </c>
      <c r="X19" s="14">
        <v>200</v>
      </c>
      <c r="Y19" s="14">
        <v>200</v>
      </c>
    </row>
    <row r="20" spans="1:25" x14ac:dyDescent="0.3">
      <c r="A20" t="s">
        <v>34</v>
      </c>
      <c r="B20" s="14">
        <v>10</v>
      </c>
      <c r="C20" s="14">
        <v>150</v>
      </c>
      <c r="D20" s="14">
        <v>313</v>
      </c>
      <c r="E20" s="14">
        <v>313</v>
      </c>
      <c r="F20" s="14">
        <v>0</v>
      </c>
      <c r="G20" s="14">
        <v>40</v>
      </c>
      <c r="H20" s="14">
        <v>0</v>
      </c>
      <c r="I20" s="14">
        <v>590</v>
      </c>
      <c r="J20" s="14">
        <v>0</v>
      </c>
      <c r="K20" s="14">
        <v>0</v>
      </c>
      <c r="L20" s="14">
        <f>SUM(B20:K20)</f>
        <v>1416</v>
      </c>
      <c r="M20" s="14">
        <v>400</v>
      </c>
      <c r="N20" s="14">
        <v>5000</v>
      </c>
      <c r="O20" s="14">
        <v>56000</v>
      </c>
      <c r="P20" s="14">
        <v>56000</v>
      </c>
      <c r="Q20" s="14">
        <v>0</v>
      </c>
      <c r="R20" s="14">
        <v>4900</v>
      </c>
      <c r="S20" s="14">
        <v>0</v>
      </c>
      <c r="T20" s="14">
        <v>42000</v>
      </c>
      <c r="U20" s="14">
        <v>0</v>
      </c>
      <c r="V20" s="14">
        <v>0</v>
      </c>
      <c r="W20" s="14">
        <f t="shared" si="1"/>
        <v>164300</v>
      </c>
      <c r="X20" s="14">
        <v>190</v>
      </c>
      <c r="Y20" s="14">
        <v>8700</v>
      </c>
    </row>
    <row r="21" spans="1:25" x14ac:dyDescent="0.3">
      <c r="A21" t="s">
        <v>35</v>
      </c>
      <c r="B21" s="14">
        <v>150</v>
      </c>
      <c r="C21" s="14">
        <v>625</v>
      </c>
      <c r="D21" s="14">
        <v>300</v>
      </c>
      <c r="E21" s="14">
        <v>1400</v>
      </c>
      <c r="F21" s="14">
        <v>20</v>
      </c>
      <c r="G21" s="14">
        <v>150</v>
      </c>
      <c r="H21" s="14">
        <v>0</v>
      </c>
      <c r="I21" s="14">
        <v>1100</v>
      </c>
      <c r="J21" s="14">
        <v>0</v>
      </c>
      <c r="K21" s="14">
        <v>15</v>
      </c>
      <c r="L21" s="14">
        <f t="shared" si="0"/>
        <v>3760</v>
      </c>
      <c r="M21" s="14">
        <v>300</v>
      </c>
      <c r="N21" s="14">
        <v>25000</v>
      </c>
      <c r="O21" s="14">
        <v>675000</v>
      </c>
      <c r="P21" s="14">
        <v>980000</v>
      </c>
      <c r="Q21" s="14">
        <v>22000</v>
      </c>
      <c r="R21" s="14">
        <v>15000</v>
      </c>
      <c r="S21" s="14">
        <v>0</v>
      </c>
      <c r="T21" s="14">
        <v>22000</v>
      </c>
      <c r="U21" s="14">
        <v>0</v>
      </c>
      <c r="V21" s="14">
        <v>3000</v>
      </c>
      <c r="W21" s="14">
        <f t="shared" si="1"/>
        <v>1742300</v>
      </c>
      <c r="X21" s="14">
        <v>0</v>
      </c>
      <c r="Y21" s="14">
        <v>0</v>
      </c>
    </row>
    <row r="22" spans="1:25" x14ac:dyDescent="0.3">
      <c r="A22" t="s">
        <v>102</v>
      </c>
      <c r="B22" s="14">
        <v>0</v>
      </c>
      <c r="C22" s="14">
        <v>0</v>
      </c>
      <c r="D22" s="14">
        <v>0</v>
      </c>
      <c r="E22" s="14">
        <v>0</v>
      </c>
      <c r="F22" s="14">
        <v>0</v>
      </c>
      <c r="G22" s="14">
        <v>10</v>
      </c>
      <c r="H22" s="14">
        <v>0</v>
      </c>
      <c r="I22" s="14">
        <v>0</v>
      </c>
      <c r="J22" s="14">
        <v>40</v>
      </c>
      <c r="K22" s="14">
        <v>0</v>
      </c>
      <c r="L22" s="14">
        <f t="shared" si="0"/>
        <v>50</v>
      </c>
      <c r="M22" s="14">
        <v>0</v>
      </c>
      <c r="N22" s="14">
        <v>0</v>
      </c>
      <c r="O22" s="14">
        <v>0</v>
      </c>
      <c r="P22" s="14">
        <v>0</v>
      </c>
      <c r="Q22" s="14">
        <v>0</v>
      </c>
      <c r="R22" s="14">
        <v>19000</v>
      </c>
      <c r="S22" s="14">
        <v>0</v>
      </c>
      <c r="T22" s="14">
        <v>0</v>
      </c>
      <c r="U22" s="14">
        <v>180</v>
      </c>
      <c r="V22" s="14">
        <v>0</v>
      </c>
      <c r="W22" s="14">
        <f t="shared" si="1"/>
        <v>19180</v>
      </c>
      <c r="X22" s="14">
        <v>0</v>
      </c>
      <c r="Y22" s="14">
        <v>0</v>
      </c>
    </row>
    <row r="23" spans="1:25" x14ac:dyDescent="0.3">
      <c r="A23" t="s">
        <v>36</v>
      </c>
      <c r="B23" s="14">
        <v>0</v>
      </c>
      <c r="C23" s="14">
        <v>90</v>
      </c>
      <c r="D23" s="14">
        <v>0</v>
      </c>
      <c r="E23" s="14">
        <v>0</v>
      </c>
      <c r="F23" s="14">
        <v>0</v>
      </c>
      <c r="G23" s="14">
        <v>250</v>
      </c>
      <c r="H23" s="14">
        <v>0</v>
      </c>
      <c r="I23" s="14">
        <v>2</v>
      </c>
      <c r="J23" s="14">
        <v>125</v>
      </c>
      <c r="K23" s="14">
        <v>0</v>
      </c>
      <c r="L23" s="14">
        <f t="shared" si="0"/>
        <v>467</v>
      </c>
      <c r="M23" s="14">
        <v>0</v>
      </c>
      <c r="N23" s="14">
        <v>1360</v>
      </c>
      <c r="O23" s="14">
        <v>0</v>
      </c>
      <c r="P23" s="14">
        <v>0</v>
      </c>
      <c r="Q23" s="14">
        <v>0</v>
      </c>
      <c r="R23" s="14">
        <v>83000</v>
      </c>
      <c r="S23" s="14">
        <v>0</v>
      </c>
      <c r="T23" s="14">
        <v>50</v>
      </c>
      <c r="U23" s="14">
        <v>400</v>
      </c>
      <c r="V23" s="14">
        <v>0</v>
      </c>
      <c r="W23" s="14">
        <f t="shared" si="1"/>
        <v>84810</v>
      </c>
      <c r="X23" s="14">
        <v>0</v>
      </c>
      <c r="Y23" s="14">
        <v>0</v>
      </c>
    </row>
    <row r="24" spans="1:25" x14ac:dyDescent="0.3">
      <c r="A24" t="s">
        <v>103</v>
      </c>
      <c r="B24" s="14">
        <v>5</v>
      </c>
      <c r="C24" s="14">
        <v>1</v>
      </c>
      <c r="D24" s="14">
        <v>0</v>
      </c>
      <c r="E24" s="14">
        <v>0</v>
      </c>
      <c r="F24" s="14">
        <v>3</v>
      </c>
      <c r="G24" s="14">
        <v>11</v>
      </c>
      <c r="H24" s="14">
        <v>0</v>
      </c>
      <c r="I24" s="14">
        <v>0</v>
      </c>
      <c r="J24" s="14">
        <v>2</v>
      </c>
      <c r="K24" s="14">
        <v>0</v>
      </c>
      <c r="L24" s="14">
        <f t="shared" si="0"/>
        <v>22</v>
      </c>
      <c r="M24" s="14">
        <v>1350</v>
      </c>
      <c r="N24" s="14">
        <v>200</v>
      </c>
      <c r="O24" s="14">
        <v>0</v>
      </c>
      <c r="P24" s="14">
        <v>0</v>
      </c>
      <c r="Q24" s="14">
        <v>2200</v>
      </c>
      <c r="R24" s="14">
        <v>21000</v>
      </c>
      <c r="S24" s="14">
        <v>0</v>
      </c>
      <c r="T24" s="14">
        <v>0</v>
      </c>
      <c r="U24" s="14">
        <v>100</v>
      </c>
      <c r="V24" s="14">
        <v>0</v>
      </c>
      <c r="W24" s="14">
        <f t="shared" si="1"/>
        <v>24850</v>
      </c>
      <c r="X24" s="14">
        <v>8</v>
      </c>
      <c r="Y24" s="14">
        <v>78000</v>
      </c>
    </row>
    <row r="25" spans="1:25" x14ac:dyDescent="0.3">
      <c r="A25" t="s">
        <v>58</v>
      </c>
      <c r="B25" s="14">
        <v>0</v>
      </c>
      <c r="C25" s="14">
        <v>25</v>
      </c>
      <c r="D25" s="14">
        <v>0</v>
      </c>
      <c r="E25" s="14">
        <v>0</v>
      </c>
      <c r="F25" s="14">
        <v>10</v>
      </c>
      <c r="G25" s="14">
        <v>90</v>
      </c>
      <c r="H25" s="14">
        <v>0</v>
      </c>
      <c r="I25" s="14">
        <v>6</v>
      </c>
      <c r="J25" s="14">
        <v>0</v>
      </c>
      <c r="K25" s="14">
        <v>0</v>
      </c>
      <c r="L25" s="14">
        <f t="shared" si="0"/>
        <v>131</v>
      </c>
      <c r="M25" s="14">
        <v>0</v>
      </c>
      <c r="N25" s="14">
        <v>500</v>
      </c>
      <c r="O25" s="14">
        <v>0</v>
      </c>
      <c r="P25" s="14">
        <v>0</v>
      </c>
      <c r="Q25" s="14">
        <v>3000</v>
      </c>
      <c r="R25" s="14">
        <v>2500</v>
      </c>
      <c r="S25" s="14">
        <v>0</v>
      </c>
      <c r="T25" s="14">
        <v>600</v>
      </c>
      <c r="U25" s="14">
        <v>0</v>
      </c>
      <c r="V25" s="14">
        <v>0</v>
      </c>
      <c r="W25" s="14">
        <f t="shared" si="1"/>
        <v>6600</v>
      </c>
      <c r="X25" s="14">
        <v>10</v>
      </c>
      <c r="Y25" s="14">
        <v>300</v>
      </c>
    </row>
    <row r="26" spans="1:25" x14ac:dyDescent="0.3">
      <c r="A26" t="s">
        <v>47</v>
      </c>
      <c r="B26" s="14">
        <v>0</v>
      </c>
      <c r="C26" s="14">
        <v>0</v>
      </c>
      <c r="D26" s="14">
        <v>0</v>
      </c>
      <c r="E26" s="14">
        <v>0</v>
      </c>
      <c r="F26" s="14">
        <v>0</v>
      </c>
      <c r="G26" s="14">
        <v>10</v>
      </c>
      <c r="H26" s="14">
        <v>448</v>
      </c>
      <c r="I26" s="14">
        <v>0</v>
      </c>
      <c r="J26" s="14">
        <v>0</v>
      </c>
      <c r="K26" s="14">
        <v>0</v>
      </c>
      <c r="L26" s="14">
        <f t="shared" si="0"/>
        <v>458</v>
      </c>
      <c r="M26" s="14">
        <v>0</v>
      </c>
      <c r="N26" s="14">
        <v>0</v>
      </c>
      <c r="O26" s="14">
        <v>0</v>
      </c>
      <c r="P26" s="14">
        <v>0</v>
      </c>
      <c r="Q26" s="14">
        <v>0</v>
      </c>
      <c r="R26" s="14">
        <v>4000</v>
      </c>
      <c r="S26" s="14">
        <v>62</v>
      </c>
      <c r="T26" s="14"/>
      <c r="U26" s="14"/>
      <c r="V26" s="14"/>
      <c r="W26" s="14">
        <f t="shared" si="1"/>
        <v>4062</v>
      </c>
      <c r="X26" s="14">
        <v>1</v>
      </c>
      <c r="Y26" s="14">
        <v>1518</v>
      </c>
    </row>
    <row r="27" spans="1:25" x14ac:dyDescent="0.3">
      <c r="A27" t="s">
        <v>87</v>
      </c>
      <c r="B27" s="14">
        <v>0</v>
      </c>
      <c r="C27" s="14">
        <v>400</v>
      </c>
      <c r="D27" s="14">
        <v>0</v>
      </c>
      <c r="E27" s="14">
        <v>2</v>
      </c>
      <c r="F27" s="14">
        <v>6</v>
      </c>
      <c r="G27" s="14">
        <v>100</v>
      </c>
      <c r="H27" s="14">
        <v>4</v>
      </c>
      <c r="I27" s="14">
        <v>1</v>
      </c>
      <c r="J27" s="14">
        <v>85</v>
      </c>
      <c r="K27" s="14">
        <v>0</v>
      </c>
      <c r="L27" s="14">
        <f t="shared" ref="L27:L59" si="2">SUM(B27:K27)</f>
        <v>598</v>
      </c>
      <c r="M27" s="14">
        <v>0</v>
      </c>
      <c r="N27" s="14">
        <v>4000</v>
      </c>
      <c r="O27" s="14">
        <v>0</v>
      </c>
      <c r="P27" s="14">
        <v>200</v>
      </c>
      <c r="Q27" s="14">
        <v>20000</v>
      </c>
      <c r="R27" s="14">
        <v>15000</v>
      </c>
      <c r="S27" s="14">
        <v>170</v>
      </c>
      <c r="T27" s="14">
        <v>650</v>
      </c>
      <c r="U27" s="14">
        <v>500</v>
      </c>
      <c r="V27" s="14">
        <v>0</v>
      </c>
      <c r="W27" s="14">
        <f t="shared" si="1"/>
        <v>40520</v>
      </c>
      <c r="X27" s="14">
        <v>50</v>
      </c>
      <c r="Y27" s="14">
        <v>200</v>
      </c>
    </row>
    <row r="28" spans="1:25" x14ac:dyDescent="0.3">
      <c r="A28" t="s">
        <v>88</v>
      </c>
      <c r="B28" s="14">
        <v>0</v>
      </c>
      <c r="C28" s="14">
        <v>0</v>
      </c>
      <c r="D28" s="14">
        <v>0</v>
      </c>
      <c r="E28" s="14">
        <v>3</v>
      </c>
      <c r="F28" s="14">
        <v>1</v>
      </c>
      <c r="G28" s="14">
        <v>3</v>
      </c>
      <c r="H28" s="14">
        <v>0</v>
      </c>
      <c r="I28" s="14">
        <v>0</v>
      </c>
      <c r="J28" s="14">
        <v>0</v>
      </c>
      <c r="K28" s="14">
        <v>3</v>
      </c>
      <c r="L28" s="14">
        <f t="shared" si="2"/>
        <v>10</v>
      </c>
      <c r="M28" s="14">
        <v>0</v>
      </c>
      <c r="N28" s="14">
        <v>0</v>
      </c>
      <c r="O28" s="14">
        <v>0</v>
      </c>
      <c r="P28" s="14">
        <v>500</v>
      </c>
      <c r="Q28" s="14">
        <v>750</v>
      </c>
      <c r="R28" s="14">
        <v>500</v>
      </c>
      <c r="S28" s="14">
        <v>0</v>
      </c>
      <c r="T28" s="14">
        <v>0</v>
      </c>
      <c r="U28" s="14">
        <v>0</v>
      </c>
      <c r="V28" s="14">
        <v>500</v>
      </c>
      <c r="W28" s="14">
        <f t="shared" si="1"/>
        <v>2250</v>
      </c>
      <c r="X28" s="14">
        <v>10</v>
      </c>
      <c r="Y28" s="14">
        <v>2250</v>
      </c>
    </row>
    <row r="29" spans="1:25" x14ac:dyDescent="0.3">
      <c r="A29" t="s">
        <v>51</v>
      </c>
      <c r="B29" s="14">
        <v>1</v>
      </c>
      <c r="C29" s="14">
        <v>12</v>
      </c>
      <c r="D29" s="14">
        <v>1</v>
      </c>
      <c r="E29" s="14">
        <v>5</v>
      </c>
      <c r="F29" s="14">
        <v>2</v>
      </c>
      <c r="G29" s="14">
        <v>27</v>
      </c>
      <c r="H29" s="14">
        <v>0</v>
      </c>
      <c r="I29" s="14">
        <v>370</v>
      </c>
      <c r="J29" s="14">
        <v>27</v>
      </c>
      <c r="K29" s="14">
        <v>15</v>
      </c>
      <c r="L29" s="14">
        <f t="shared" si="2"/>
        <v>460</v>
      </c>
      <c r="M29" s="14">
        <v>75</v>
      </c>
      <c r="N29" s="14">
        <v>700</v>
      </c>
      <c r="O29" s="14">
        <v>65000</v>
      </c>
      <c r="P29" s="14">
        <v>65000</v>
      </c>
      <c r="Q29" s="14">
        <v>10300</v>
      </c>
      <c r="R29" s="14">
        <v>1000</v>
      </c>
      <c r="S29" s="14">
        <v>0</v>
      </c>
      <c r="T29" s="14">
        <v>11000</v>
      </c>
      <c r="U29" s="14">
        <v>1000</v>
      </c>
      <c r="V29" s="14">
        <v>1700</v>
      </c>
      <c r="W29" s="14">
        <f t="shared" si="1"/>
        <v>155775</v>
      </c>
      <c r="X29" s="14">
        <v>5</v>
      </c>
      <c r="Y29" s="14">
        <v>300</v>
      </c>
    </row>
    <row r="30" spans="1:25" x14ac:dyDescent="0.3">
      <c r="A30" t="s">
        <v>104</v>
      </c>
      <c r="B30" s="14">
        <v>0</v>
      </c>
      <c r="C30" s="14">
        <v>17</v>
      </c>
      <c r="D30" s="14">
        <v>0</v>
      </c>
      <c r="E30" s="14">
        <v>0</v>
      </c>
      <c r="F30" s="14">
        <v>0</v>
      </c>
      <c r="G30" s="14">
        <v>35</v>
      </c>
      <c r="H30" s="14">
        <v>0</v>
      </c>
      <c r="I30" s="14">
        <v>0</v>
      </c>
      <c r="J30" s="14">
        <v>170</v>
      </c>
      <c r="K30" s="14">
        <v>0</v>
      </c>
      <c r="L30" s="14">
        <f t="shared" si="2"/>
        <v>222</v>
      </c>
      <c r="M30" s="14">
        <v>0</v>
      </c>
      <c r="N30" s="14">
        <v>7485</v>
      </c>
      <c r="O30" s="14">
        <v>0</v>
      </c>
      <c r="P30" s="14">
        <v>0</v>
      </c>
      <c r="Q30" s="14">
        <v>0</v>
      </c>
      <c r="R30" s="14">
        <v>6500</v>
      </c>
      <c r="S30" s="14">
        <v>0</v>
      </c>
      <c r="T30" s="14">
        <v>0</v>
      </c>
      <c r="U30" s="14">
        <v>485</v>
      </c>
      <c r="V30" s="14">
        <v>0</v>
      </c>
      <c r="W30" s="14">
        <f t="shared" si="1"/>
        <v>14470</v>
      </c>
      <c r="X30" s="14">
        <v>0</v>
      </c>
      <c r="Y30" s="14">
        <v>0</v>
      </c>
    </row>
    <row r="31" spans="1:25" x14ac:dyDescent="0.3">
      <c r="A31" t="s">
        <v>105</v>
      </c>
      <c r="B31" s="14">
        <v>40</v>
      </c>
      <c r="C31" s="14">
        <v>900</v>
      </c>
      <c r="D31" s="14">
        <v>0</v>
      </c>
      <c r="E31" s="14">
        <v>3</v>
      </c>
      <c r="F31" s="14">
        <v>6</v>
      </c>
      <c r="G31" s="14">
        <v>720</v>
      </c>
      <c r="H31" s="14">
        <v>100</v>
      </c>
      <c r="I31" s="14">
        <v>0</v>
      </c>
      <c r="J31" s="14">
        <v>154</v>
      </c>
      <c r="K31" s="14">
        <v>0</v>
      </c>
      <c r="L31" s="14">
        <f t="shared" si="2"/>
        <v>1923</v>
      </c>
      <c r="M31" s="14">
        <v>1600</v>
      </c>
      <c r="N31" s="14">
        <v>18000</v>
      </c>
      <c r="O31" s="14">
        <v>0</v>
      </c>
      <c r="P31" s="14">
        <v>700</v>
      </c>
      <c r="Q31" s="14">
        <v>1740</v>
      </c>
      <c r="R31" s="14">
        <v>28000</v>
      </c>
      <c r="S31" s="14">
        <v>2040</v>
      </c>
      <c r="T31" s="14">
        <v>0</v>
      </c>
      <c r="U31" s="14">
        <v>500</v>
      </c>
      <c r="V31" s="14">
        <v>0</v>
      </c>
      <c r="W31" s="14">
        <f t="shared" si="1"/>
        <v>52580</v>
      </c>
      <c r="X31" s="14">
        <v>8</v>
      </c>
      <c r="Y31" s="14">
        <v>1300</v>
      </c>
    </row>
    <row r="32" spans="1:25" x14ac:dyDescent="0.3">
      <c r="A32" t="s">
        <v>106</v>
      </c>
      <c r="B32" s="14">
        <v>0</v>
      </c>
      <c r="C32" s="14">
        <v>80</v>
      </c>
      <c r="D32" s="14">
        <v>0</v>
      </c>
      <c r="E32" s="14">
        <v>0</v>
      </c>
      <c r="F32" s="14">
        <v>0</v>
      </c>
      <c r="G32" s="14">
        <v>60</v>
      </c>
      <c r="H32" s="14">
        <v>0</v>
      </c>
      <c r="I32" s="14">
        <v>0</v>
      </c>
      <c r="J32" s="14">
        <v>70</v>
      </c>
      <c r="K32" s="14">
        <v>0</v>
      </c>
      <c r="L32" s="14">
        <f t="shared" si="2"/>
        <v>210</v>
      </c>
      <c r="M32" s="14">
        <v>0</v>
      </c>
      <c r="N32" s="14">
        <v>850</v>
      </c>
      <c r="O32" s="14">
        <v>0</v>
      </c>
      <c r="P32" s="14">
        <v>0</v>
      </c>
      <c r="Q32" s="14">
        <v>0</v>
      </c>
      <c r="R32" s="14">
        <v>4100</v>
      </c>
      <c r="S32" s="14">
        <v>0</v>
      </c>
      <c r="T32" s="14">
        <v>0</v>
      </c>
      <c r="U32" s="14">
        <v>150</v>
      </c>
      <c r="V32" s="14">
        <v>0</v>
      </c>
      <c r="W32" s="14">
        <f t="shared" si="1"/>
        <v>5100</v>
      </c>
      <c r="X32" s="14">
        <v>0</v>
      </c>
      <c r="Y32" s="14">
        <v>0</v>
      </c>
    </row>
    <row r="33" spans="1:25" x14ac:dyDescent="0.3">
      <c r="A33" t="s">
        <v>130</v>
      </c>
      <c r="B33" s="14">
        <v>0</v>
      </c>
      <c r="C33" s="14">
        <v>60</v>
      </c>
      <c r="D33" s="14">
        <v>0</v>
      </c>
      <c r="E33" s="14">
        <v>13</v>
      </c>
      <c r="F33" s="14">
        <v>0</v>
      </c>
      <c r="G33" s="14">
        <v>16</v>
      </c>
      <c r="H33" s="14">
        <v>0</v>
      </c>
      <c r="I33" s="14">
        <v>160</v>
      </c>
      <c r="J33" s="14">
        <v>0</v>
      </c>
      <c r="K33" s="14">
        <v>2</v>
      </c>
      <c r="L33" s="14">
        <f t="shared" si="2"/>
        <v>251</v>
      </c>
      <c r="M33" s="14">
        <v>0</v>
      </c>
      <c r="N33" s="14">
        <v>1700</v>
      </c>
      <c r="O33" s="14">
        <v>0</v>
      </c>
      <c r="P33" s="14">
        <v>60000</v>
      </c>
      <c r="Q33" s="14">
        <v>0</v>
      </c>
      <c r="R33" s="14">
        <v>10000</v>
      </c>
      <c r="S33" s="14">
        <v>0</v>
      </c>
      <c r="T33" s="14">
        <v>6000</v>
      </c>
      <c r="U33" s="14">
        <v>0</v>
      </c>
      <c r="V33" s="14">
        <v>130</v>
      </c>
      <c r="W33" s="14">
        <f t="shared" si="1"/>
        <v>77830</v>
      </c>
      <c r="X33" s="14">
        <v>3</v>
      </c>
      <c r="Y33" s="14">
        <v>500</v>
      </c>
    </row>
    <row r="34" spans="1:25" x14ac:dyDescent="0.3">
      <c r="A34" t="s">
        <v>37</v>
      </c>
      <c r="B34" s="14">
        <v>5</v>
      </c>
      <c r="C34" s="14">
        <v>20</v>
      </c>
      <c r="D34" s="14">
        <v>0</v>
      </c>
      <c r="E34" s="14">
        <v>0</v>
      </c>
      <c r="F34" s="14">
        <v>0</v>
      </c>
      <c r="G34" s="14">
        <v>22</v>
      </c>
      <c r="H34" s="14">
        <v>0</v>
      </c>
      <c r="I34" s="14">
        <v>0</v>
      </c>
      <c r="J34" s="14">
        <v>20</v>
      </c>
      <c r="K34" s="14">
        <v>0</v>
      </c>
      <c r="L34" s="14">
        <f t="shared" si="2"/>
        <v>67</v>
      </c>
      <c r="M34" s="14">
        <v>50</v>
      </c>
      <c r="N34" s="14">
        <v>200</v>
      </c>
      <c r="O34" s="14">
        <v>0</v>
      </c>
      <c r="P34" s="14">
        <v>0</v>
      </c>
      <c r="Q34" s="14">
        <v>0</v>
      </c>
      <c r="R34" s="14">
        <v>7900</v>
      </c>
      <c r="S34" s="14">
        <v>0</v>
      </c>
      <c r="T34" s="14">
        <v>0</v>
      </c>
      <c r="U34" s="14">
        <v>50</v>
      </c>
      <c r="V34" s="14">
        <v>0</v>
      </c>
      <c r="W34" s="14">
        <f t="shared" si="1"/>
        <v>8200</v>
      </c>
      <c r="X34" s="14">
        <v>0</v>
      </c>
      <c r="Y34" s="14">
        <v>0</v>
      </c>
    </row>
    <row r="35" spans="1:25" x14ac:dyDescent="0.3">
      <c r="A35" s="32" t="s">
        <v>43</v>
      </c>
      <c r="B35" s="47"/>
      <c r="C35" s="47"/>
      <c r="D35" s="47"/>
      <c r="E35" s="47"/>
      <c r="F35" s="47"/>
      <c r="G35" s="47"/>
      <c r="H35" s="47"/>
      <c r="I35" s="47"/>
      <c r="J35" s="47"/>
      <c r="K35" s="47"/>
      <c r="L35" s="48">
        <f t="shared" si="2"/>
        <v>0</v>
      </c>
      <c r="M35" s="44"/>
      <c r="N35" s="44"/>
      <c r="O35" s="44"/>
      <c r="P35" s="44"/>
      <c r="Q35" s="44"/>
      <c r="R35" s="44"/>
      <c r="S35" s="44"/>
      <c r="T35" s="44"/>
      <c r="U35" s="44"/>
      <c r="V35" s="44"/>
      <c r="W35" s="45">
        <f t="shared" si="1"/>
        <v>0</v>
      </c>
      <c r="X35" s="42"/>
      <c r="Y35" s="43"/>
    </row>
    <row r="36" spans="1:25" x14ac:dyDescent="0.3">
      <c r="A36" t="s">
        <v>107</v>
      </c>
      <c r="B36" s="14">
        <v>0</v>
      </c>
      <c r="C36" s="14">
        <v>20</v>
      </c>
      <c r="D36" s="14">
        <v>0</v>
      </c>
      <c r="E36" s="14">
        <v>0</v>
      </c>
      <c r="F36" s="14">
        <v>0</v>
      </c>
      <c r="G36" s="14">
        <v>8</v>
      </c>
      <c r="H36" s="14">
        <v>0</v>
      </c>
      <c r="I36" s="14">
        <v>0</v>
      </c>
      <c r="J36" s="14">
        <v>25</v>
      </c>
      <c r="K36" s="14">
        <v>0</v>
      </c>
      <c r="L36" s="14">
        <f t="shared" si="2"/>
        <v>53</v>
      </c>
      <c r="M36" s="14">
        <v>0</v>
      </c>
      <c r="N36" s="14">
        <v>150</v>
      </c>
      <c r="O36" s="14">
        <v>0</v>
      </c>
      <c r="P36" s="14">
        <v>0</v>
      </c>
      <c r="Q36" s="14">
        <v>0</v>
      </c>
      <c r="R36" s="14">
        <v>2000</v>
      </c>
      <c r="S36" s="14">
        <v>0</v>
      </c>
      <c r="T36" s="14">
        <v>0</v>
      </c>
      <c r="U36" s="14">
        <v>500</v>
      </c>
      <c r="V36" s="14">
        <v>0</v>
      </c>
      <c r="W36" s="14">
        <f t="shared" si="1"/>
        <v>2650</v>
      </c>
      <c r="X36" s="14">
        <v>0</v>
      </c>
      <c r="Y36" s="14">
        <v>0</v>
      </c>
    </row>
    <row r="37" spans="1:25" x14ac:dyDescent="0.3">
      <c r="A37" t="s">
        <v>89</v>
      </c>
      <c r="B37" s="14">
        <v>5</v>
      </c>
      <c r="C37" s="14">
        <v>150</v>
      </c>
      <c r="D37" s="14">
        <v>1</v>
      </c>
      <c r="E37" s="14">
        <v>6</v>
      </c>
      <c r="F37" s="14">
        <v>0</v>
      </c>
      <c r="G37" s="14">
        <v>15</v>
      </c>
      <c r="H37" s="14">
        <v>0</v>
      </c>
      <c r="I37" s="14">
        <v>0</v>
      </c>
      <c r="J37" s="14">
        <v>40</v>
      </c>
      <c r="K37" s="14">
        <v>1</v>
      </c>
      <c r="L37" s="14">
        <f t="shared" si="2"/>
        <v>218</v>
      </c>
      <c r="M37" s="14">
        <v>100</v>
      </c>
      <c r="N37" s="14">
        <v>3000</v>
      </c>
      <c r="O37" s="14">
        <v>600</v>
      </c>
      <c r="P37" s="14">
        <v>8375</v>
      </c>
      <c r="Q37" s="14">
        <v>0</v>
      </c>
      <c r="R37" s="14">
        <v>1180</v>
      </c>
      <c r="S37" s="14">
        <v>0</v>
      </c>
      <c r="T37" s="14">
        <v>0</v>
      </c>
      <c r="U37" s="14">
        <v>15</v>
      </c>
      <c r="V37" s="14">
        <v>80</v>
      </c>
      <c r="W37" s="14">
        <f t="shared" si="1"/>
        <v>13350</v>
      </c>
      <c r="X37" s="14">
        <v>0</v>
      </c>
      <c r="Y37" s="14">
        <v>0</v>
      </c>
    </row>
    <row r="38" spans="1:25" x14ac:dyDescent="0.3">
      <c r="A38" t="s">
        <v>131</v>
      </c>
      <c r="B38" s="14">
        <v>2</v>
      </c>
      <c r="C38" s="14">
        <v>60</v>
      </c>
      <c r="D38" s="14">
        <v>0</v>
      </c>
      <c r="E38" s="14">
        <v>2</v>
      </c>
      <c r="F38" s="14">
        <v>2</v>
      </c>
      <c r="G38" s="14">
        <v>3</v>
      </c>
      <c r="H38" s="14">
        <v>0</v>
      </c>
      <c r="I38" s="14">
        <v>0</v>
      </c>
      <c r="J38" s="14">
        <v>8</v>
      </c>
      <c r="K38" s="14">
        <v>0</v>
      </c>
      <c r="L38" s="14">
        <f t="shared" si="2"/>
        <v>77</v>
      </c>
      <c r="M38" s="14">
        <v>60</v>
      </c>
      <c r="N38" s="14">
        <v>80</v>
      </c>
      <c r="O38" s="14">
        <v>0</v>
      </c>
      <c r="P38" s="14">
        <v>1000</v>
      </c>
      <c r="Q38" s="14">
        <v>1600</v>
      </c>
      <c r="R38" s="14">
        <v>300</v>
      </c>
      <c r="S38" s="14">
        <v>0</v>
      </c>
      <c r="T38" s="14">
        <v>0</v>
      </c>
      <c r="U38" s="14">
        <v>120</v>
      </c>
      <c r="V38" s="14">
        <v>0</v>
      </c>
      <c r="W38" s="14">
        <f t="shared" si="1"/>
        <v>3160</v>
      </c>
      <c r="X38" s="14">
        <v>32</v>
      </c>
      <c r="Y38" s="14">
        <v>2000</v>
      </c>
    </row>
    <row r="39" spans="1:25" x14ac:dyDescent="0.3">
      <c r="A39" t="s">
        <v>132</v>
      </c>
      <c r="B39" s="14">
        <v>5</v>
      </c>
      <c r="C39" s="14">
        <v>3</v>
      </c>
      <c r="D39" s="14">
        <v>0</v>
      </c>
      <c r="E39" s="14">
        <v>0</v>
      </c>
      <c r="F39" s="14">
        <v>0</v>
      </c>
      <c r="G39" s="14">
        <v>10</v>
      </c>
      <c r="H39" s="14">
        <v>0</v>
      </c>
      <c r="I39" s="14">
        <v>0</v>
      </c>
      <c r="J39" s="14">
        <v>20</v>
      </c>
      <c r="K39" s="14">
        <v>0</v>
      </c>
      <c r="L39" s="14">
        <f t="shared" si="2"/>
        <v>38</v>
      </c>
      <c r="M39" s="14">
        <v>200</v>
      </c>
      <c r="N39" s="14">
        <v>650</v>
      </c>
      <c r="O39" s="14">
        <v>0</v>
      </c>
      <c r="P39" s="14">
        <v>0</v>
      </c>
      <c r="Q39" s="14">
        <v>0</v>
      </c>
      <c r="R39" s="14">
        <v>2500</v>
      </c>
      <c r="S39" s="14">
        <v>0</v>
      </c>
      <c r="T39" s="14">
        <v>0</v>
      </c>
      <c r="U39" s="14">
        <v>120</v>
      </c>
      <c r="V39" s="14">
        <v>0</v>
      </c>
      <c r="W39" s="14">
        <f t="shared" si="1"/>
        <v>3470</v>
      </c>
      <c r="X39" s="14">
        <v>0</v>
      </c>
      <c r="Y39" s="14">
        <v>0</v>
      </c>
    </row>
    <row r="40" spans="1:25" x14ac:dyDescent="0.3">
      <c r="A40" t="s">
        <v>38</v>
      </c>
      <c r="B40" s="14">
        <v>48</v>
      </c>
      <c r="C40" s="14">
        <v>643</v>
      </c>
      <c r="D40" s="14">
        <v>333</v>
      </c>
      <c r="E40" s="14">
        <v>0</v>
      </c>
      <c r="F40" s="14">
        <v>0</v>
      </c>
      <c r="G40" s="14">
        <v>2664</v>
      </c>
      <c r="H40" s="14">
        <v>0</v>
      </c>
      <c r="I40" s="14">
        <v>0</v>
      </c>
      <c r="J40" s="14">
        <v>0</v>
      </c>
      <c r="K40" s="14">
        <v>220</v>
      </c>
      <c r="L40" s="14">
        <f t="shared" si="2"/>
        <v>3908</v>
      </c>
      <c r="M40" s="14">
        <v>756</v>
      </c>
      <c r="N40" s="14">
        <v>58936</v>
      </c>
      <c r="O40" s="14">
        <v>793794</v>
      </c>
      <c r="P40" s="14">
        <v>0</v>
      </c>
      <c r="Q40" s="14">
        <v>0</v>
      </c>
      <c r="R40" s="14">
        <v>127411</v>
      </c>
      <c r="S40" s="14">
        <v>0</v>
      </c>
      <c r="T40" s="14">
        <v>0</v>
      </c>
      <c r="U40" s="14">
        <v>0</v>
      </c>
      <c r="V40" s="14">
        <v>57187</v>
      </c>
      <c r="W40" s="14">
        <f t="shared" si="1"/>
        <v>1038084</v>
      </c>
      <c r="X40" s="14">
        <v>365</v>
      </c>
      <c r="Y40" s="14">
        <v>3000</v>
      </c>
    </row>
    <row r="41" spans="1:25" x14ac:dyDescent="0.3">
      <c r="A41" t="s">
        <v>39</v>
      </c>
      <c r="B41" s="14">
        <v>0</v>
      </c>
      <c r="C41" s="14">
        <v>30</v>
      </c>
      <c r="D41" s="14">
        <v>0</v>
      </c>
      <c r="E41" s="14">
        <v>0</v>
      </c>
      <c r="F41" s="14">
        <v>0</v>
      </c>
      <c r="G41" s="14">
        <v>40</v>
      </c>
      <c r="H41" s="14">
        <v>0</v>
      </c>
      <c r="I41" s="14">
        <v>0</v>
      </c>
      <c r="J41" s="14">
        <v>500</v>
      </c>
      <c r="K41" s="14">
        <v>230</v>
      </c>
      <c r="L41" s="14">
        <f t="shared" si="2"/>
        <v>800</v>
      </c>
      <c r="M41" s="14">
        <v>0</v>
      </c>
      <c r="N41" s="14">
        <v>375</v>
      </c>
      <c r="O41" s="14">
        <v>0</v>
      </c>
      <c r="P41" s="14">
        <v>0</v>
      </c>
      <c r="Q41" s="14">
        <v>0</v>
      </c>
      <c r="R41" s="14">
        <v>3025</v>
      </c>
      <c r="S41" s="14">
        <v>0</v>
      </c>
      <c r="T41" s="14">
        <v>0</v>
      </c>
      <c r="U41" s="14">
        <v>38000</v>
      </c>
      <c r="V41" s="14">
        <v>7900</v>
      </c>
      <c r="W41" s="14">
        <f t="shared" si="1"/>
        <v>49300</v>
      </c>
      <c r="X41" s="14">
        <v>10</v>
      </c>
      <c r="Y41" s="14">
        <v>200</v>
      </c>
    </row>
    <row r="42" spans="1:25" x14ac:dyDescent="0.3">
      <c r="A42" s="41" t="s">
        <v>114</v>
      </c>
      <c r="B42" s="14">
        <v>0</v>
      </c>
      <c r="C42" s="14">
        <v>0</v>
      </c>
      <c r="D42" s="14">
        <v>0</v>
      </c>
      <c r="E42" s="14">
        <v>0</v>
      </c>
      <c r="F42" s="14">
        <v>0</v>
      </c>
      <c r="G42" s="14">
        <v>36</v>
      </c>
      <c r="H42" s="14">
        <v>0</v>
      </c>
      <c r="I42" s="14">
        <v>0</v>
      </c>
      <c r="J42" s="14">
        <v>69</v>
      </c>
      <c r="K42" s="14">
        <v>0</v>
      </c>
      <c r="L42" s="14">
        <f t="shared" si="2"/>
        <v>105</v>
      </c>
      <c r="M42" s="14">
        <v>0</v>
      </c>
      <c r="N42" s="14">
        <v>0</v>
      </c>
      <c r="O42" s="14">
        <v>0</v>
      </c>
      <c r="P42" s="14">
        <v>0</v>
      </c>
      <c r="Q42" s="14">
        <v>0</v>
      </c>
      <c r="R42" s="14">
        <v>1500</v>
      </c>
      <c r="S42" s="14">
        <v>0</v>
      </c>
      <c r="T42" s="14">
        <v>0</v>
      </c>
      <c r="U42" s="14">
        <v>40</v>
      </c>
      <c r="V42" s="14">
        <v>0</v>
      </c>
      <c r="W42" s="14">
        <f t="shared" si="1"/>
        <v>1540</v>
      </c>
      <c r="X42" s="14">
        <v>0</v>
      </c>
      <c r="Y42" s="14">
        <v>0</v>
      </c>
    </row>
    <row r="43" spans="1:25" x14ac:dyDescent="0.3">
      <c r="A43" t="s">
        <v>108</v>
      </c>
      <c r="B43" s="14">
        <v>6</v>
      </c>
      <c r="C43" s="14">
        <v>46</v>
      </c>
      <c r="D43" s="14">
        <v>0</v>
      </c>
      <c r="E43" s="14">
        <v>0</v>
      </c>
      <c r="F43" s="14">
        <v>0</v>
      </c>
      <c r="G43" s="14">
        <v>84</v>
      </c>
      <c r="H43" s="14">
        <v>1</v>
      </c>
      <c r="I43" s="14">
        <v>0</v>
      </c>
      <c r="J43" s="14">
        <v>140</v>
      </c>
      <c r="K43" s="14">
        <v>1</v>
      </c>
      <c r="L43" s="14">
        <f t="shared" si="2"/>
        <v>278</v>
      </c>
      <c r="M43" s="14">
        <v>95</v>
      </c>
      <c r="N43" s="14">
        <v>545</v>
      </c>
      <c r="O43" s="14">
        <v>0</v>
      </c>
      <c r="P43" s="14">
        <v>0</v>
      </c>
      <c r="Q43" s="14">
        <v>0</v>
      </c>
      <c r="R43" s="14">
        <v>30000</v>
      </c>
      <c r="S43" s="14">
        <v>150</v>
      </c>
      <c r="T43" s="14">
        <v>0</v>
      </c>
      <c r="U43" s="14">
        <v>1020</v>
      </c>
      <c r="V43" s="14">
        <v>140</v>
      </c>
      <c r="W43" s="14">
        <f t="shared" si="1"/>
        <v>31950</v>
      </c>
      <c r="X43" s="14">
        <v>12</v>
      </c>
      <c r="Y43" s="14">
        <v>2900</v>
      </c>
    </row>
    <row r="44" spans="1:25" x14ac:dyDescent="0.3">
      <c r="A44" t="s">
        <v>59</v>
      </c>
      <c r="B44" s="14">
        <v>1</v>
      </c>
      <c r="C44" s="14">
        <v>45</v>
      </c>
      <c r="D44" s="14">
        <v>0</v>
      </c>
      <c r="E44" s="14">
        <v>0</v>
      </c>
      <c r="F44" s="14">
        <v>15</v>
      </c>
      <c r="G44" s="14">
        <v>50</v>
      </c>
      <c r="H44" s="14">
        <v>0</v>
      </c>
      <c r="I44" s="14">
        <v>0</v>
      </c>
      <c r="J44" s="14">
        <v>98</v>
      </c>
      <c r="K44" s="14">
        <v>1</v>
      </c>
      <c r="L44" s="14">
        <f t="shared" si="2"/>
        <v>210</v>
      </c>
      <c r="M44" s="14">
        <v>55</v>
      </c>
      <c r="N44" s="14">
        <v>65</v>
      </c>
      <c r="O44" s="14">
        <v>0</v>
      </c>
      <c r="P44" s="14">
        <v>0</v>
      </c>
      <c r="Q44" s="14">
        <v>500</v>
      </c>
      <c r="R44" s="14">
        <v>1500</v>
      </c>
      <c r="S44" s="14">
        <v>0</v>
      </c>
      <c r="T44" s="14">
        <v>0</v>
      </c>
      <c r="U44" s="14">
        <v>55</v>
      </c>
      <c r="V44" s="14">
        <v>15</v>
      </c>
      <c r="W44" s="14">
        <f t="shared" si="1"/>
        <v>2190</v>
      </c>
      <c r="X44" s="14">
        <v>2</v>
      </c>
      <c r="Y44" s="14">
        <v>45</v>
      </c>
    </row>
    <row r="45" spans="1:25" x14ac:dyDescent="0.3">
      <c r="A45" t="s">
        <v>109</v>
      </c>
      <c r="B45" s="14">
        <v>2</v>
      </c>
      <c r="C45" s="14">
        <v>10</v>
      </c>
      <c r="D45" s="14">
        <v>0</v>
      </c>
      <c r="E45" s="14">
        <v>0</v>
      </c>
      <c r="F45" s="14">
        <v>1</v>
      </c>
      <c r="G45" s="14">
        <v>55</v>
      </c>
      <c r="H45" s="14">
        <v>1</v>
      </c>
      <c r="I45" s="14">
        <v>3</v>
      </c>
      <c r="J45" s="14">
        <v>155</v>
      </c>
      <c r="K45" s="14">
        <v>30</v>
      </c>
      <c r="L45" s="14">
        <f t="shared" si="2"/>
        <v>257</v>
      </c>
      <c r="M45" s="14">
        <v>35</v>
      </c>
      <c r="N45" s="14">
        <v>350</v>
      </c>
      <c r="O45" s="14">
        <v>0</v>
      </c>
      <c r="P45" s="14">
        <v>0</v>
      </c>
      <c r="Q45" s="14">
        <v>200</v>
      </c>
      <c r="R45" s="14">
        <v>7000</v>
      </c>
      <c r="S45" s="14">
        <v>90</v>
      </c>
      <c r="T45" s="14">
        <v>500</v>
      </c>
      <c r="U45" s="14">
        <v>1700</v>
      </c>
      <c r="V45" s="14">
        <v>400</v>
      </c>
      <c r="W45" s="14">
        <f t="shared" si="1"/>
        <v>10275</v>
      </c>
      <c r="X45" s="14">
        <v>1</v>
      </c>
      <c r="Y45" s="14">
        <v>300</v>
      </c>
    </row>
    <row r="46" spans="1:25" x14ac:dyDescent="0.3">
      <c r="A46" t="s">
        <v>110</v>
      </c>
      <c r="B46" s="14">
        <v>0</v>
      </c>
      <c r="C46" s="14">
        <v>0</v>
      </c>
      <c r="D46" s="14">
        <v>0</v>
      </c>
      <c r="E46" s="14">
        <v>0</v>
      </c>
      <c r="F46" s="14">
        <v>0</v>
      </c>
      <c r="G46" s="14">
        <v>720</v>
      </c>
      <c r="H46" s="14">
        <v>0</v>
      </c>
      <c r="I46" s="14">
        <v>0</v>
      </c>
      <c r="J46" s="14">
        <v>0</v>
      </c>
      <c r="K46" s="14">
        <v>0</v>
      </c>
      <c r="L46" s="14">
        <f t="shared" si="2"/>
        <v>720</v>
      </c>
      <c r="M46" s="14">
        <v>0</v>
      </c>
      <c r="N46" s="14">
        <v>0</v>
      </c>
      <c r="O46" s="14">
        <v>0</v>
      </c>
      <c r="P46" s="14">
        <v>0</v>
      </c>
      <c r="Q46" s="14">
        <v>0</v>
      </c>
      <c r="R46" s="14">
        <v>18000</v>
      </c>
      <c r="S46" s="14">
        <v>0</v>
      </c>
      <c r="T46" s="14">
        <v>0</v>
      </c>
      <c r="U46" s="14">
        <v>0</v>
      </c>
      <c r="V46" s="14">
        <v>0</v>
      </c>
      <c r="W46" s="14">
        <f t="shared" si="1"/>
        <v>18000</v>
      </c>
      <c r="X46" s="14">
        <v>100</v>
      </c>
      <c r="Y46" s="14">
        <v>6000</v>
      </c>
    </row>
    <row r="47" spans="1:25" x14ac:dyDescent="0.3">
      <c r="A47" t="s">
        <v>126</v>
      </c>
      <c r="B47" s="14">
        <v>21</v>
      </c>
      <c r="C47" s="14">
        <v>34</v>
      </c>
      <c r="D47" s="14">
        <v>1</v>
      </c>
      <c r="E47" s="14">
        <v>0</v>
      </c>
      <c r="F47" s="14">
        <v>1</v>
      </c>
      <c r="G47" s="14">
        <v>154</v>
      </c>
      <c r="H47" s="14">
        <v>0</v>
      </c>
      <c r="I47" s="14">
        <v>20</v>
      </c>
      <c r="J47" s="14">
        <v>155</v>
      </c>
      <c r="K47" s="14">
        <v>404</v>
      </c>
      <c r="L47" s="14">
        <f t="shared" si="2"/>
        <v>790</v>
      </c>
      <c r="M47" s="14">
        <v>12060</v>
      </c>
      <c r="N47" s="14">
        <v>7881</v>
      </c>
      <c r="O47" s="14">
        <v>50589</v>
      </c>
      <c r="P47" s="14">
        <v>0</v>
      </c>
      <c r="Q47" s="14">
        <v>15000</v>
      </c>
      <c r="R47" s="14">
        <v>86969</v>
      </c>
      <c r="S47" s="14">
        <v>0</v>
      </c>
      <c r="T47" s="14">
        <v>406</v>
      </c>
      <c r="U47" s="14">
        <v>6908</v>
      </c>
      <c r="V47" s="14">
        <v>93324</v>
      </c>
      <c r="W47" s="14">
        <f t="shared" si="1"/>
        <v>273137</v>
      </c>
      <c r="X47" s="14">
        <v>0</v>
      </c>
      <c r="Y47" s="14">
        <v>0</v>
      </c>
    </row>
    <row r="48" spans="1:25" x14ac:dyDescent="0.3">
      <c r="A48" t="s">
        <v>60</v>
      </c>
      <c r="B48" s="14">
        <v>5</v>
      </c>
      <c r="C48" s="14">
        <v>75</v>
      </c>
      <c r="D48" s="14">
        <v>0</v>
      </c>
      <c r="E48" s="14">
        <v>0</v>
      </c>
      <c r="F48" s="14">
        <v>5</v>
      </c>
      <c r="G48" s="14">
        <v>150</v>
      </c>
      <c r="H48" s="14">
        <v>4</v>
      </c>
      <c r="I48" s="14">
        <v>2</v>
      </c>
      <c r="J48" s="14">
        <v>100</v>
      </c>
      <c r="K48" s="14">
        <v>0</v>
      </c>
      <c r="L48" s="14">
        <f t="shared" si="2"/>
        <v>341</v>
      </c>
      <c r="M48" s="14">
        <v>300</v>
      </c>
      <c r="N48" s="14">
        <v>3000</v>
      </c>
      <c r="O48" s="14">
        <v>0</v>
      </c>
      <c r="P48" s="14">
        <v>0</v>
      </c>
      <c r="Q48" s="14">
        <v>1800</v>
      </c>
      <c r="R48" s="14">
        <v>15000</v>
      </c>
      <c r="S48" s="14">
        <v>150</v>
      </c>
      <c r="T48" s="14">
        <v>350</v>
      </c>
      <c r="U48" s="14">
        <v>200</v>
      </c>
      <c r="V48" s="14">
        <v>0</v>
      </c>
      <c r="W48" s="14">
        <f t="shared" ref="W48:W59" si="3">SUM(M48:V48)</f>
        <v>20800</v>
      </c>
      <c r="X48" s="14">
        <v>52</v>
      </c>
      <c r="Y48" s="14">
        <v>8000</v>
      </c>
    </row>
    <row r="49" spans="1:25" x14ac:dyDescent="0.3">
      <c r="A49" t="s">
        <v>40</v>
      </c>
      <c r="B49" s="14">
        <v>6</v>
      </c>
      <c r="C49" s="14">
        <v>23</v>
      </c>
      <c r="D49" s="14">
        <v>0</v>
      </c>
      <c r="E49" s="14">
        <v>0</v>
      </c>
      <c r="F49" s="14">
        <v>0</v>
      </c>
      <c r="G49" s="14">
        <v>57</v>
      </c>
      <c r="H49" s="14">
        <v>11</v>
      </c>
      <c r="I49" s="14">
        <v>4</v>
      </c>
      <c r="J49" s="14">
        <v>4</v>
      </c>
      <c r="K49" s="14">
        <v>19</v>
      </c>
      <c r="L49" s="14">
        <f t="shared" si="2"/>
        <v>124</v>
      </c>
      <c r="M49" s="14">
        <v>550</v>
      </c>
      <c r="N49" s="14">
        <v>2500</v>
      </c>
      <c r="O49" s="14">
        <v>0</v>
      </c>
      <c r="P49" s="14">
        <v>0</v>
      </c>
      <c r="Q49" s="14">
        <v>0</v>
      </c>
      <c r="R49" s="14">
        <v>52400</v>
      </c>
      <c r="S49" s="14">
        <v>500</v>
      </c>
      <c r="T49" s="14">
        <v>50</v>
      </c>
      <c r="U49" s="14">
        <v>3000</v>
      </c>
      <c r="V49" s="14">
        <v>1000</v>
      </c>
      <c r="W49" s="14">
        <f t="shared" si="3"/>
        <v>60000</v>
      </c>
      <c r="X49" s="14">
        <v>17</v>
      </c>
      <c r="Y49" s="14">
        <v>20000</v>
      </c>
    </row>
    <row r="50" spans="1:25" x14ac:dyDescent="0.3">
      <c r="A50" t="s">
        <v>52</v>
      </c>
      <c r="B50" s="14">
        <v>8</v>
      </c>
      <c r="C50" s="14">
        <v>550</v>
      </c>
      <c r="D50" s="14">
        <v>6</v>
      </c>
      <c r="E50" s="14">
        <v>6</v>
      </c>
      <c r="F50" s="14">
        <v>34</v>
      </c>
      <c r="G50" s="14">
        <v>80</v>
      </c>
      <c r="H50" s="14">
        <v>5</v>
      </c>
      <c r="I50" s="14">
        <v>1</v>
      </c>
      <c r="J50" s="14">
        <v>125</v>
      </c>
      <c r="K50" s="14">
        <v>0</v>
      </c>
      <c r="L50" s="14">
        <f t="shared" si="2"/>
        <v>815</v>
      </c>
      <c r="M50" s="14">
        <v>600</v>
      </c>
      <c r="N50" s="14">
        <v>1300</v>
      </c>
      <c r="O50" s="14">
        <v>160</v>
      </c>
      <c r="P50" s="14">
        <v>160</v>
      </c>
      <c r="Q50" s="14">
        <v>1200</v>
      </c>
      <c r="R50" s="14">
        <v>3150</v>
      </c>
      <c r="S50" s="14">
        <v>35</v>
      </c>
      <c r="T50" s="14">
        <v>150</v>
      </c>
      <c r="U50" s="14">
        <v>60</v>
      </c>
      <c r="V50" s="14">
        <v>0</v>
      </c>
      <c r="W50" s="14">
        <f t="shared" si="3"/>
        <v>6815</v>
      </c>
      <c r="X50" s="14">
        <v>0</v>
      </c>
      <c r="Y50" s="14">
        <v>0</v>
      </c>
    </row>
    <row r="51" spans="1:25" x14ac:dyDescent="0.3">
      <c r="A51" t="s">
        <v>113</v>
      </c>
      <c r="B51" s="14">
        <v>0</v>
      </c>
      <c r="C51" s="14">
        <v>85</v>
      </c>
      <c r="D51" s="14">
        <v>1</v>
      </c>
      <c r="E51" s="14">
        <v>1</v>
      </c>
      <c r="F51" s="14">
        <v>0</v>
      </c>
      <c r="G51" s="14">
        <v>25</v>
      </c>
      <c r="H51" s="14">
        <v>0</v>
      </c>
      <c r="I51" s="14">
        <v>160</v>
      </c>
      <c r="J51" s="14">
        <v>0</v>
      </c>
      <c r="K51" s="14">
        <v>0</v>
      </c>
      <c r="L51" s="14">
        <f t="shared" si="2"/>
        <v>272</v>
      </c>
      <c r="M51" s="14">
        <v>0</v>
      </c>
      <c r="N51" s="14">
        <v>2800</v>
      </c>
      <c r="O51" s="14">
        <v>275000</v>
      </c>
      <c r="P51" s="14">
        <v>100000</v>
      </c>
      <c r="Q51" s="14">
        <v>0</v>
      </c>
      <c r="R51" s="14">
        <v>1500</v>
      </c>
      <c r="S51" s="14">
        <v>0</v>
      </c>
      <c r="T51" s="14">
        <v>7000</v>
      </c>
      <c r="U51" s="14">
        <v>0</v>
      </c>
      <c r="V51" s="14">
        <v>0</v>
      </c>
      <c r="W51" s="14">
        <f t="shared" si="3"/>
        <v>386300</v>
      </c>
      <c r="X51" s="14">
        <v>20</v>
      </c>
      <c r="Y51" s="14">
        <v>2200</v>
      </c>
    </row>
    <row r="52" spans="1:25" x14ac:dyDescent="0.3">
      <c r="A52" t="s">
        <v>41</v>
      </c>
      <c r="B52" s="14">
        <v>5</v>
      </c>
      <c r="C52" s="14">
        <v>150</v>
      </c>
      <c r="D52" s="14">
        <v>7</v>
      </c>
      <c r="E52" s="14">
        <v>1</v>
      </c>
      <c r="F52" s="14">
        <v>3</v>
      </c>
      <c r="G52" s="14">
        <v>20</v>
      </c>
      <c r="H52" s="14">
        <v>12</v>
      </c>
      <c r="I52" s="14">
        <v>0</v>
      </c>
      <c r="J52" s="14">
        <v>10</v>
      </c>
      <c r="K52" s="14">
        <v>4</v>
      </c>
      <c r="L52" s="14">
        <f t="shared" si="2"/>
        <v>212</v>
      </c>
      <c r="M52" s="14">
        <v>80</v>
      </c>
      <c r="N52" s="14">
        <v>1500</v>
      </c>
      <c r="O52" s="14">
        <v>100</v>
      </c>
      <c r="P52" s="14">
        <v>100</v>
      </c>
      <c r="Q52" s="14">
        <v>750</v>
      </c>
      <c r="R52" s="14">
        <v>1500</v>
      </c>
      <c r="S52" s="14">
        <v>30</v>
      </c>
      <c r="T52" s="14">
        <v>0</v>
      </c>
      <c r="U52" s="14">
        <v>100</v>
      </c>
      <c r="V52" s="14">
        <v>50</v>
      </c>
      <c r="W52" s="14">
        <f t="shared" si="3"/>
        <v>4210</v>
      </c>
      <c r="X52" s="14">
        <v>0</v>
      </c>
      <c r="Y52" s="14">
        <v>0</v>
      </c>
    </row>
    <row r="53" spans="1:25" x14ac:dyDescent="0.3">
      <c r="A53" t="s">
        <v>111</v>
      </c>
      <c r="B53" s="14">
        <v>0</v>
      </c>
      <c r="C53" s="14">
        <v>76</v>
      </c>
      <c r="D53" s="14">
        <v>0</v>
      </c>
      <c r="E53" s="14">
        <v>0</v>
      </c>
      <c r="F53" s="14">
        <v>0</v>
      </c>
      <c r="G53" s="14">
        <v>184</v>
      </c>
      <c r="H53" s="14">
        <v>0</v>
      </c>
      <c r="I53" s="14">
        <v>0</v>
      </c>
      <c r="J53" s="14">
        <v>140</v>
      </c>
      <c r="K53" s="14">
        <v>0</v>
      </c>
      <c r="L53" s="14">
        <f t="shared" si="2"/>
        <v>400</v>
      </c>
      <c r="M53" s="14">
        <v>0</v>
      </c>
      <c r="N53" s="14">
        <v>40</v>
      </c>
      <c r="O53" s="14">
        <v>0</v>
      </c>
      <c r="P53" s="14">
        <v>0</v>
      </c>
      <c r="Q53" s="14">
        <v>0</v>
      </c>
      <c r="R53" s="14">
        <v>14400</v>
      </c>
      <c r="S53" s="14">
        <v>0</v>
      </c>
      <c r="T53" s="14">
        <v>0</v>
      </c>
      <c r="U53" s="14">
        <v>80</v>
      </c>
      <c r="V53" s="14">
        <v>0</v>
      </c>
      <c r="W53" s="14">
        <f t="shared" si="3"/>
        <v>14520</v>
      </c>
      <c r="X53" s="14">
        <v>0</v>
      </c>
      <c r="Y53" s="14">
        <v>0</v>
      </c>
    </row>
    <row r="54" spans="1:25" x14ac:dyDescent="0.3">
      <c r="A54" t="s">
        <v>53</v>
      </c>
      <c r="B54" s="14">
        <v>0</v>
      </c>
      <c r="C54" s="14">
        <v>10</v>
      </c>
      <c r="D54" s="14">
        <v>0</v>
      </c>
      <c r="E54" s="14">
        <v>0</v>
      </c>
      <c r="F54" s="14">
        <v>0</v>
      </c>
      <c r="G54" s="14">
        <v>25</v>
      </c>
      <c r="H54" s="14">
        <v>0</v>
      </c>
      <c r="I54" s="14">
        <v>0</v>
      </c>
      <c r="J54" s="14">
        <v>23</v>
      </c>
      <c r="K54" s="14">
        <v>14</v>
      </c>
      <c r="L54" s="14">
        <f t="shared" si="2"/>
        <v>72</v>
      </c>
      <c r="M54" s="14">
        <v>0</v>
      </c>
      <c r="N54" s="14">
        <v>295</v>
      </c>
      <c r="O54" s="14">
        <v>0</v>
      </c>
      <c r="P54" s="14">
        <v>0</v>
      </c>
      <c r="Q54" s="14">
        <v>0</v>
      </c>
      <c r="R54" s="14">
        <v>15230</v>
      </c>
      <c r="S54" s="14">
        <v>0</v>
      </c>
      <c r="T54" s="14">
        <v>0</v>
      </c>
      <c r="U54" s="14">
        <v>351</v>
      </c>
      <c r="V54" s="14">
        <v>1700</v>
      </c>
      <c r="W54" s="14">
        <f t="shared" si="3"/>
        <v>17576</v>
      </c>
      <c r="X54" s="14">
        <v>10</v>
      </c>
      <c r="Y54" s="14">
        <v>1200</v>
      </c>
    </row>
    <row r="55" spans="1:25" x14ac:dyDescent="0.3">
      <c r="A55" t="s">
        <v>54</v>
      </c>
      <c r="B55" s="14">
        <v>0</v>
      </c>
      <c r="C55" s="14">
        <v>2</v>
      </c>
      <c r="D55" s="14">
        <v>0</v>
      </c>
      <c r="E55" s="14">
        <v>0</v>
      </c>
      <c r="F55" s="14">
        <v>0</v>
      </c>
      <c r="G55" s="14">
        <v>7</v>
      </c>
      <c r="H55" s="14">
        <v>0</v>
      </c>
      <c r="I55" s="14">
        <v>0</v>
      </c>
      <c r="J55" s="14">
        <v>45</v>
      </c>
      <c r="K55" s="14">
        <v>0</v>
      </c>
      <c r="L55" s="14">
        <f t="shared" si="2"/>
        <v>54</v>
      </c>
      <c r="M55" s="14">
        <v>0</v>
      </c>
      <c r="N55" s="14">
        <v>300</v>
      </c>
      <c r="O55" s="14">
        <v>0</v>
      </c>
      <c r="P55" s="14">
        <v>0</v>
      </c>
      <c r="Q55" s="14">
        <v>0</v>
      </c>
      <c r="R55" s="14">
        <v>11000</v>
      </c>
      <c r="S55" s="14">
        <v>0</v>
      </c>
      <c r="T55" s="14">
        <v>0</v>
      </c>
      <c r="U55" s="14">
        <v>7000</v>
      </c>
      <c r="V55" s="14">
        <v>0</v>
      </c>
      <c r="W55" s="14">
        <f t="shared" si="3"/>
        <v>18300</v>
      </c>
      <c r="X55" s="14">
        <v>0</v>
      </c>
      <c r="Y55" s="14">
        <v>0</v>
      </c>
    </row>
    <row r="56" spans="1:25" x14ac:dyDescent="0.3">
      <c r="A56" t="s">
        <v>42</v>
      </c>
      <c r="B56" s="14">
        <v>0</v>
      </c>
      <c r="C56" s="14">
        <v>26</v>
      </c>
      <c r="D56" s="14">
        <v>0</v>
      </c>
      <c r="E56" s="14">
        <v>0</v>
      </c>
      <c r="F56" s="14">
        <v>0</v>
      </c>
      <c r="G56" s="14">
        <v>66</v>
      </c>
      <c r="H56" s="14">
        <v>0</v>
      </c>
      <c r="I56" s="14">
        <v>0</v>
      </c>
      <c r="J56" s="14">
        <v>62</v>
      </c>
      <c r="K56" s="14">
        <v>16</v>
      </c>
      <c r="L56" s="14">
        <f t="shared" si="2"/>
        <v>170</v>
      </c>
      <c r="M56" s="14">
        <v>0</v>
      </c>
      <c r="N56" s="14">
        <v>520</v>
      </c>
      <c r="O56" s="14">
        <v>0</v>
      </c>
      <c r="P56" s="14">
        <v>0</v>
      </c>
      <c r="Q56" s="14">
        <v>0</v>
      </c>
      <c r="R56" s="14">
        <v>3200</v>
      </c>
      <c r="S56" s="14">
        <v>0</v>
      </c>
      <c r="T56" s="14">
        <v>0</v>
      </c>
      <c r="U56" s="14">
        <v>75</v>
      </c>
      <c r="V56" s="14">
        <v>300</v>
      </c>
      <c r="W56" s="14">
        <f t="shared" si="3"/>
        <v>4095</v>
      </c>
      <c r="X56" s="14">
        <v>56</v>
      </c>
      <c r="Y56" s="14">
        <v>240</v>
      </c>
    </row>
    <row r="57" spans="1:25" x14ac:dyDescent="0.3">
      <c r="A57" t="s">
        <v>55</v>
      </c>
      <c r="B57" s="14">
        <v>0</v>
      </c>
      <c r="C57" s="14">
        <v>0</v>
      </c>
      <c r="D57" s="14">
        <v>0</v>
      </c>
      <c r="E57" s="14">
        <v>0</v>
      </c>
      <c r="F57" s="14">
        <v>0</v>
      </c>
      <c r="G57" s="14">
        <v>47</v>
      </c>
      <c r="H57" s="14">
        <v>0</v>
      </c>
      <c r="I57" s="14">
        <v>0</v>
      </c>
      <c r="J57" s="14">
        <v>105</v>
      </c>
      <c r="K57" s="14">
        <v>0</v>
      </c>
      <c r="L57" s="14">
        <f t="shared" si="2"/>
        <v>152</v>
      </c>
      <c r="M57" s="14">
        <v>0</v>
      </c>
      <c r="N57" s="14">
        <v>0</v>
      </c>
      <c r="O57" s="14">
        <v>0</v>
      </c>
      <c r="P57" s="14">
        <v>0</v>
      </c>
      <c r="Q57" s="14">
        <v>0</v>
      </c>
      <c r="R57" s="14">
        <v>11270</v>
      </c>
      <c r="S57" s="14">
        <v>0</v>
      </c>
      <c r="T57" s="14">
        <v>0</v>
      </c>
      <c r="U57" s="14">
        <v>2160</v>
      </c>
      <c r="V57" s="14">
        <v>0</v>
      </c>
      <c r="W57" s="14">
        <f t="shared" si="3"/>
        <v>13430</v>
      </c>
      <c r="X57" s="14">
        <v>0</v>
      </c>
      <c r="Y57" s="14">
        <v>0</v>
      </c>
    </row>
    <row r="58" spans="1:25" x14ac:dyDescent="0.3">
      <c r="A58" t="s">
        <v>112</v>
      </c>
      <c r="B58" s="14">
        <v>0</v>
      </c>
      <c r="C58" s="14">
        <v>0</v>
      </c>
      <c r="D58" s="14">
        <v>0</v>
      </c>
      <c r="E58" s="14">
        <v>0</v>
      </c>
      <c r="F58" s="14">
        <v>165</v>
      </c>
      <c r="G58" s="14">
        <v>0</v>
      </c>
      <c r="H58" s="14">
        <v>0</v>
      </c>
      <c r="I58" s="14">
        <v>0</v>
      </c>
      <c r="J58" s="14">
        <v>0</v>
      </c>
      <c r="K58" s="14">
        <v>0</v>
      </c>
      <c r="L58" s="14">
        <f t="shared" si="2"/>
        <v>165</v>
      </c>
      <c r="M58" s="14">
        <v>0</v>
      </c>
      <c r="N58" s="14">
        <v>0</v>
      </c>
      <c r="O58" s="14">
        <v>0</v>
      </c>
      <c r="P58" s="14">
        <v>0</v>
      </c>
      <c r="Q58" s="14">
        <v>20000</v>
      </c>
      <c r="R58" s="14">
        <v>0</v>
      </c>
      <c r="S58" s="14">
        <v>0</v>
      </c>
      <c r="T58" s="14">
        <v>0</v>
      </c>
      <c r="U58" s="14">
        <v>0</v>
      </c>
      <c r="V58" s="14">
        <v>0</v>
      </c>
      <c r="W58" s="14">
        <f t="shared" si="3"/>
        <v>20000</v>
      </c>
      <c r="X58" s="14">
        <v>10</v>
      </c>
      <c r="Y58" s="14">
        <v>1000</v>
      </c>
    </row>
    <row r="59" spans="1:25" x14ac:dyDescent="0.3">
      <c r="A59" t="s">
        <v>61</v>
      </c>
      <c r="B59" s="14">
        <v>0</v>
      </c>
      <c r="C59" s="14">
        <v>0</v>
      </c>
      <c r="D59" s="14">
        <v>0</v>
      </c>
      <c r="E59" s="14">
        <v>0</v>
      </c>
      <c r="F59" s="14">
        <v>0</v>
      </c>
      <c r="G59" s="14">
        <v>17</v>
      </c>
      <c r="H59" s="14">
        <v>266</v>
      </c>
      <c r="I59" s="14">
        <v>6</v>
      </c>
      <c r="J59" s="14">
        <v>30</v>
      </c>
      <c r="K59" s="14">
        <v>0</v>
      </c>
      <c r="L59" s="14">
        <f t="shared" si="2"/>
        <v>319</v>
      </c>
      <c r="M59" s="14">
        <v>0</v>
      </c>
      <c r="N59" s="14">
        <v>0</v>
      </c>
      <c r="O59" s="14">
        <v>0</v>
      </c>
      <c r="P59" s="14">
        <v>0</v>
      </c>
      <c r="Q59" s="14">
        <v>0</v>
      </c>
      <c r="R59" s="14">
        <v>2151</v>
      </c>
      <c r="S59" s="14">
        <v>422</v>
      </c>
      <c r="T59" s="14">
        <v>3406</v>
      </c>
      <c r="U59" s="14">
        <v>110</v>
      </c>
      <c r="V59" s="14">
        <v>0</v>
      </c>
      <c r="W59" s="14">
        <f t="shared" si="3"/>
        <v>6089</v>
      </c>
      <c r="X59" s="14">
        <v>0</v>
      </c>
      <c r="Y59" s="14">
        <v>0</v>
      </c>
    </row>
  </sheetData>
  <autoFilter ref="A1:Y59" xr:uid="{155A3CF4-E281-4F4A-9D2D-C6C0216CDE5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0E489-65C7-40F7-8740-7EB925505FBE}">
  <sheetPr>
    <tabColor theme="4"/>
  </sheetPr>
  <dimension ref="A1:A41"/>
  <sheetViews>
    <sheetView workbookViewId="0"/>
  </sheetViews>
  <sheetFormatPr defaultRowHeight="14.4" x14ac:dyDescent="0.3"/>
  <cols>
    <col min="1" max="1" width="39.88671875" bestFit="1" customWidth="1"/>
  </cols>
  <sheetData>
    <row r="1" spans="1:1" x14ac:dyDescent="0.3">
      <c r="A1" s="46" t="s">
        <v>43</v>
      </c>
    </row>
    <row r="41" spans="1:1" x14ac:dyDescent="0.3">
      <c r="A41" s="41"/>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Z 4 p 0 V o 2 Y c i i k A A A A 9 g A A A B I A H A B D b 2 5 m a W c v U G F j a 2 F n Z S 5 4 b W w g o h g A K K A U A A A A A A A A A A A A A A A A A A A A A A A A A A A A h Y 9 N D o I w G E S v Q r q n f 8 T E k F I W b i U x I R q 3 T a n Y C B + G F s v d X H g k r y B G U X c u 5 8 1 b z N y v N 5 G P b R N d T O 9 s B x l i m K L I g O 4 q C 3 W G B n + I l y i X Y q P 0 S d U m m m R w 6 e i q D B 2 9 P 6 e E h B B w S H D X 1 4 R T y s i + W J f 6 a F q F P r L 9 L 8 c W n F e g D Z J i 9 x o j O W a M 4 w V P M B V k h q K w 8 B X 4 t P f Z / k C x G h o / 9 E Y a i L e l I H M U 5 P 1 B P g B Q S w M E F A A C A A g A Z 4 p 0 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e K d F Y o i k e 4 D g A A A B E A A A A T A B w A R m 9 y b X V s Y X M v U 2 V j d G l v b j E u b S C i G A A o o B Q A A A A A A A A A A A A A A A A A A A A A A A A A A A A r T k 0 u y c z P U w i G 0 I b W A F B L A Q I t A B Q A A g A I A G e K d F a N m H I o p A A A A P Y A A A A S A A A A A A A A A A A A A A A A A A A A A A B D b 2 5 m a W c v U G F j a 2 F n Z S 5 4 b W x Q S w E C L Q A U A A I A C A B n i n R W D 8 r p q 6 Q A A A D p A A A A E w A A A A A A A A A A A A A A A A D w A A A A W 0 N v b n R l b n R f V H l w Z X N d L n h t b F B L A Q I t A B Q A A g A I A G e K d 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p v A j 6 U J 7 n Q o I t X F 4 r x w L g A A A A A A I A A A A A A A N m A A D A A A A A E A A A A J 5 5 8 w P M 4 J o h A k + j C 0 D K M w M A A A A A B I A A A K A A A A A Q A A A A C j k h m R n Z n y C x U a Y c + W b e x F A A A A C F A 6 b F p J 0 w u z v F D B 3 F 2 C 0 f 7 m R y y 3 8 P f j W f g w w 9 p 7 E 4 d v d W L u T m W o r j + 2 D J G 9 U s D O 2 N p 7 p U G y a P n M Z q q + t c V i + l Y e L 7 s 8 O E C e F r P S w k 9 o f d 4 B Q A A A D f + k O 5 E / i g g s Q G s 9 + z T 6 o h U e e G X 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B5AAFC7F92D1654DA93E91630AD5CEEE" ma:contentTypeVersion="16" ma:contentTypeDescription="Create a new document." ma:contentTypeScope="" ma:versionID="d98d39d8b1086bd2422c850bb797169b">
  <xsd:schema xmlns:xsd="http://www.w3.org/2001/XMLSchema" xmlns:xs="http://www.w3.org/2001/XMLSchema" xmlns:p="http://schemas.microsoft.com/office/2006/metadata/properties" xmlns:ns2="c387e705-ca9a-431d-adad-9810e4ba09a5" xmlns:ns3="2e3f0f68-a711-4ef4-99ce-67e4144fc214" targetNamespace="http://schemas.microsoft.com/office/2006/metadata/properties" ma:root="true" ma:fieldsID="f587901fb3ee2cd8a290e49ccbc5cbdb" ns2:_="" ns3:_="">
    <xsd:import namespace="c387e705-ca9a-431d-adad-9810e4ba09a5"/>
    <xsd:import namespace="2e3f0f68-a711-4ef4-99ce-67e4144fc2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87e705-ca9a-431d-adad-9810e4ba09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f129153-c9da-4731-902e-e72b4f7b296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3f0f68-a711-4ef4-99ce-67e4144fc21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ddda995-4845-4b62-a6a9-23e621801a71}" ma:internalName="TaxCatchAll" ma:showField="CatchAllData" ma:web="2e3f0f68-a711-4ef4-99ce-67e4144fc2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e3f0f68-a711-4ef4-99ce-67e4144fc214">
      <UserInfo>
        <DisplayName>Scripps, Jennifer</DisplayName>
        <AccountId>102</AccountId>
        <AccountType/>
      </UserInfo>
      <UserInfo>
        <DisplayName>Gan, Anne Marie</DisplayName>
        <AccountId>22</AccountId>
        <AccountType/>
      </UserInfo>
      <UserInfo>
        <DisplayName>Portillo, Adriana</DisplayName>
        <AccountId>44</AccountId>
        <AccountType/>
      </UserInfo>
    </SharedWithUsers>
    <TaxCatchAll xmlns="2e3f0f68-a711-4ef4-99ce-67e4144fc214" xsi:nil="true"/>
    <lcf76f155ced4ddcb4097134ff3c332f xmlns="c387e705-ca9a-431d-adad-9810e4ba09a5">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E73497-68BC-4D64-A95A-6E6AF46EB85B}">
  <ds:schemaRefs>
    <ds:schemaRef ds:uri="http://schemas.microsoft.com/DataMashup"/>
  </ds:schemaRefs>
</ds:datastoreItem>
</file>

<file path=customXml/itemProps2.xml><?xml version="1.0" encoding="utf-8"?>
<ds:datastoreItem xmlns:ds="http://schemas.openxmlformats.org/officeDocument/2006/customXml" ds:itemID="{E990F4DF-7B69-4EF1-95EA-9A32E284AE0A}"/>
</file>

<file path=customXml/itemProps3.xml><?xml version="1.0" encoding="utf-8"?>
<ds:datastoreItem xmlns:ds="http://schemas.openxmlformats.org/officeDocument/2006/customXml" ds:itemID="{DD0B21CC-B295-4067-A014-D54D0C1157DA}">
  <ds:schemaRefs>
    <ds:schemaRef ds:uri="http://schemas.microsoft.com/office/2006/metadata/properties"/>
    <ds:schemaRef ds:uri="http://schemas.microsoft.com/office/infopath/2007/PartnerControls"/>
    <ds:schemaRef ds:uri="2e3f0f68-a711-4ef4-99ce-67e4144fc214"/>
    <ds:schemaRef ds:uri="c387e705-ca9a-431d-adad-9810e4ba09a5"/>
  </ds:schemaRefs>
</ds:datastoreItem>
</file>

<file path=customXml/itemProps4.xml><?xml version="1.0" encoding="utf-8"?>
<ds:datastoreItem xmlns:ds="http://schemas.openxmlformats.org/officeDocument/2006/customXml" ds:itemID="{BAEEECB8-5280-40CF-A649-6400262D97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FY 2025-27 COP Matrix</vt:lpstr>
      <vt:lpstr>DNE_24-25 Actuals</vt:lpstr>
      <vt:lpstr>DNE_25-26 Scope</vt:lpstr>
      <vt:lpstr>DNE_Org Names 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Ayars, Glenn T</dc:creator>
  <cp:lastModifiedBy>Hosch, Julia</cp:lastModifiedBy>
  <cp:lastPrinted>2024-04-04T19:01:54Z</cp:lastPrinted>
  <dcterms:created xsi:type="dcterms:W3CDTF">2021-04-26T13:41:52Z</dcterms:created>
  <dcterms:modified xsi:type="dcterms:W3CDTF">2026-03-04T19:58:09Z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0x010100B5AAFC7F92D1654DA93E91630AD5CEEE</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